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ownloads\"/>
    </mc:Choice>
  </mc:AlternateContent>
  <xr:revisionPtr revIDLastSave="0" documentId="8_{A3FEF135-2E27-46CB-82D1-09E0D75FE12C}" xr6:coauthVersionLast="47" xr6:coauthVersionMax="47" xr10:uidLastSave="{00000000-0000-0000-0000-000000000000}"/>
  <bookViews>
    <workbookView xWindow="28680" yWindow="-120" windowWidth="21840" windowHeight="13020" xr2:uid="{AE134506-4D9F-4773-AA63-F720D4C677F8}"/>
  </bookViews>
  <sheets>
    <sheet name="Teams" sheetId="1" r:id="rId1"/>
  </sheets>
  <externalReferences>
    <externalReference r:id="rId2"/>
  </externalReferences>
  <definedNames>
    <definedName name="_xlnm._FilterDatabase" localSheetId="0" hidden="1">Teams!$B$1:$W$44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4" i="1" l="1" a="1"/>
  <c r="S44" i="1" a="1"/>
  <c r="Q44" i="1"/>
  <c r="P44" i="1"/>
  <c r="O44" i="1"/>
  <c r="M44" i="1"/>
  <c r="K44" i="1"/>
  <c r="U43" i="1" a="1"/>
  <c r="S43" i="1" a="1"/>
  <c r="Q43" i="1"/>
  <c r="P43" i="1"/>
  <c r="O43" i="1"/>
  <c r="M43" i="1"/>
  <c r="K43" i="1"/>
  <c r="U42" i="1" a="1"/>
  <c r="S42" i="1" a="1"/>
  <c r="Q42" i="1"/>
  <c r="P42" i="1"/>
  <c r="O42" i="1"/>
  <c r="M42" i="1"/>
  <c r="K42" i="1"/>
  <c r="U41" i="1" a="1"/>
  <c r="S41" i="1" a="1"/>
  <c r="Q41" i="1"/>
  <c r="P41" i="1"/>
  <c r="O41" i="1"/>
  <c r="M41" i="1"/>
  <c r="K41" i="1"/>
  <c r="U40" i="1" a="1"/>
  <c r="S40" i="1" a="1"/>
  <c r="Q40" i="1"/>
  <c r="P40" i="1"/>
  <c r="O40" i="1"/>
  <c r="M40" i="1"/>
  <c r="K40" i="1"/>
  <c r="U39" i="1" a="1"/>
  <c r="S39" i="1" a="1"/>
  <c r="Q39" i="1"/>
  <c r="P39" i="1"/>
  <c r="O39" i="1"/>
  <c r="M39" i="1"/>
  <c r="K39" i="1"/>
  <c r="U38" i="1" a="1"/>
  <c r="S38" i="1" a="1"/>
  <c r="Q38" i="1"/>
  <c r="P38" i="1"/>
  <c r="O38" i="1"/>
  <c r="M38" i="1"/>
  <c r="K38" i="1"/>
  <c r="V37" i="1" a="1"/>
  <c r="U37" i="1" a="1"/>
  <c r="S37" i="1" a="1"/>
  <c r="P37" i="1"/>
  <c r="O37" i="1"/>
  <c r="M37" i="1"/>
  <c r="K37" i="1"/>
  <c r="J37" i="1"/>
  <c r="Q37" i="1" s="1"/>
  <c r="V36" i="1" a="1"/>
  <c r="U36" i="1" a="1"/>
  <c r="S36" i="1" a="1"/>
  <c r="P36" i="1"/>
  <c r="O36" i="1"/>
  <c r="M36" i="1"/>
  <c r="K36" i="1"/>
  <c r="J36" i="1"/>
  <c r="Q36" i="1" s="1"/>
  <c r="V35" i="1" a="1"/>
  <c r="U35" i="1" a="1"/>
  <c r="S35" i="1" a="1"/>
  <c r="P35" i="1"/>
  <c r="Q35" i="1" s="1"/>
  <c r="O35" i="1"/>
  <c r="M35" i="1"/>
  <c r="K35" i="1"/>
  <c r="J35" i="1"/>
  <c r="U34" i="1" a="1"/>
  <c r="S34" i="1" a="1"/>
  <c r="P34" i="1"/>
  <c r="O34" i="1"/>
  <c r="M34" i="1"/>
  <c r="K34" i="1"/>
  <c r="J34" i="1"/>
  <c r="Q34" i="1" s="1"/>
  <c r="U33" i="1" a="1"/>
  <c r="S33" i="1" a="1"/>
  <c r="P33" i="1"/>
  <c r="O33" i="1"/>
  <c r="M33" i="1"/>
  <c r="K33" i="1"/>
  <c r="J33" i="1"/>
  <c r="Q33" i="1" s="1"/>
  <c r="U32" i="1" a="1"/>
  <c r="S32" i="1" a="1"/>
  <c r="P32" i="1"/>
  <c r="O32" i="1"/>
  <c r="M32" i="1"/>
  <c r="K32" i="1"/>
  <c r="J32" i="1"/>
  <c r="Q32" i="1" s="1"/>
  <c r="U31" i="1" a="1"/>
  <c r="S31" i="1" a="1"/>
  <c r="P31" i="1"/>
  <c r="O31" i="1"/>
  <c r="M31" i="1"/>
  <c r="K31" i="1"/>
  <c r="J31" i="1"/>
  <c r="Q31" i="1" s="1"/>
  <c r="U30" i="1" a="1"/>
  <c r="S30" i="1" a="1"/>
  <c r="P30" i="1"/>
  <c r="O30" i="1"/>
  <c r="M30" i="1"/>
  <c r="K30" i="1"/>
  <c r="J30" i="1"/>
  <c r="Q30" i="1" s="1"/>
  <c r="U29" i="1" a="1"/>
  <c r="S29" i="1" a="1"/>
  <c r="P29" i="1"/>
  <c r="O29" i="1"/>
  <c r="M29" i="1"/>
  <c r="K29" i="1"/>
  <c r="J29" i="1"/>
  <c r="Q29" i="1" s="1"/>
  <c r="U28" i="1" a="1"/>
  <c r="S28" i="1" a="1"/>
  <c r="P28" i="1"/>
  <c r="O28" i="1"/>
  <c r="M28" i="1"/>
  <c r="K28" i="1"/>
  <c r="J28" i="1"/>
  <c r="Q28" i="1" s="1"/>
  <c r="U27" i="1" a="1"/>
  <c r="S27" i="1" a="1"/>
  <c r="P27" i="1"/>
  <c r="O27" i="1"/>
  <c r="M27" i="1"/>
  <c r="K27" i="1"/>
  <c r="J27" i="1"/>
  <c r="Q27" i="1" s="1"/>
  <c r="U26" i="1" a="1"/>
  <c r="S26" i="1" a="1"/>
  <c r="P26" i="1"/>
  <c r="Q26" i="1" s="1"/>
  <c r="O26" i="1"/>
  <c r="M26" i="1"/>
  <c r="K26" i="1"/>
  <c r="J26" i="1"/>
  <c r="U25" i="1" a="1"/>
  <c r="S25" i="1" a="1"/>
  <c r="P25" i="1"/>
  <c r="O25" i="1"/>
  <c r="M25" i="1"/>
  <c r="K25" i="1"/>
  <c r="J25" i="1"/>
  <c r="Q25" i="1" s="1"/>
  <c r="V24" i="1" a="1"/>
  <c r="U24" i="1" a="1"/>
  <c r="S24" i="1" a="1"/>
  <c r="P24" i="1"/>
  <c r="O24" i="1"/>
  <c r="M24" i="1"/>
  <c r="K24" i="1"/>
  <c r="J24" i="1"/>
  <c r="Q24" i="1" s="1"/>
  <c r="U23" i="1" a="1"/>
  <c r="S23" i="1" a="1"/>
  <c r="P23" i="1"/>
  <c r="O23" i="1"/>
  <c r="M23" i="1"/>
  <c r="K23" i="1"/>
  <c r="J23" i="1"/>
  <c r="Q23" i="1" s="1"/>
  <c r="U22" i="1" a="1"/>
  <c r="S22" i="1" a="1"/>
  <c r="P22" i="1"/>
  <c r="O22" i="1"/>
  <c r="M22" i="1"/>
  <c r="K22" i="1"/>
  <c r="J22" i="1"/>
  <c r="Q22" i="1" s="1"/>
  <c r="V21" i="1" a="1"/>
  <c r="U21" i="1" a="1"/>
  <c r="S21" i="1" a="1"/>
  <c r="P21" i="1"/>
  <c r="O21" i="1"/>
  <c r="M21" i="1"/>
  <c r="K21" i="1"/>
  <c r="J21" i="1"/>
  <c r="Q21" i="1" s="1"/>
  <c r="U20" i="1" a="1"/>
  <c r="S20" i="1" a="1"/>
  <c r="P20" i="1"/>
  <c r="O20" i="1"/>
  <c r="M20" i="1"/>
  <c r="K20" i="1"/>
  <c r="J20" i="1"/>
  <c r="Q20" i="1" s="1"/>
  <c r="U19" i="1" a="1"/>
  <c r="S19" i="1" a="1"/>
  <c r="P19" i="1"/>
  <c r="O19" i="1"/>
  <c r="M19" i="1"/>
  <c r="K19" i="1"/>
  <c r="J19" i="1"/>
  <c r="Q19" i="1" s="1"/>
  <c r="U18" i="1" a="1"/>
  <c r="S18" i="1" a="1"/>
  <c r="P18" i="1"/>
  <c r="O18" i="1"/>
  <c r="M18" i="1"/>
  <c r="K18" i="1"/>
  <c r="J18" i="1"/>
  <c r="Q18" i="1" s="1"/>
  <c r="V17" i="1" a="1"/>
  <c r="U17" i="1" a="1"/>
  <c r="S17" i="1" a="1"/>
  <c r="Q17" i="1"/>
  <c r="P17" i="1"/>
  <c r="O17" i="1"/>
  <c r="M17" i="1"/>
  <c r="K17" i="1"/>
  <c r="J17" i="1"/>
  <c r="U16" i="1" a="1"/>
  <c r="S16" i="1" a="1"/>
  <c r="P16" i="1"/>
  <c r="O16" i="1"/>
  <c r="M16" i="1"/>
  <c r="K16" i="1"/>
  <c r="J16" i="1"/>
  <c r="Q16" i="1" s="1"/>
  <c r="U15" i="1" a="1"/>
  <c r="S15" i="1" a="1"/>
  <c r="P15" i="1"/>
  <c r="O15" i="1"/>
  <c r="M15" i="1"/>
  <c r="K15" i="1"/>
  <c r="J15" i="1"/>
  <c r="Q15" i="1" s="1"/>
  <c r="U14" i="1" a="1"/>
  <c r="S14" i="1" a="1"/>
  <c r="P14" i="1"/>
  <c r="O14" i="1"/>
  <c r="M14" i="1"/>
  <c r="K14" i="1"/>
  <c r="J14" i="1"/>
  <c r="Q14" i="1" s="1"/>
  <c r="U13" i="1" a="1"/>
  <c r="S13" i="1" a="1"/>
  <c r="P13" i="1"/>
  <c r="O13" i="1"/>
  <c r="M13" i="1"/>
  <c r="K13" i="1"/>
  <c r="J13" i="1"/>
  <c r="Q13" i="1" s="1"/>
  <c r="V12" i="1" a="1"/>
  <c r="U12" i="1" a="1"/>
  <c r="S12" i="1" a="1"/>
  <c r="P12" i="1"/>
  <c r="O12" i="1"/>
  <c r="M12" i="1"/>
  <c r="K12" i="1"/>
  <c r="J12" i="1"/>
  <c r="Q12" i="1" s="1"/>
  <c r="U11" i="1" a="1"/>
  <c r="S11" i="1" a="1"/>
  <c r="P11" i="1"/>
  <c r="O11" i="1"/>
  <c r="M11" i="1"/>
  <c r="K11" i="1"/>
  <c r="J11" i="1"/>
  <c r="Q11" i="1" s="1"/>
  <c r="V11" i="1" s="1" a="1"/>
  <c r="U10" i="1" a="1"/>
  <c r="S10" i="1" a="1"/>
  <c r="P10" i="1"/>
  <c r="O10" i="1"/>
  <c r="M10" i="1"/>
  <c r="K10" i="1"/>
  <c r="J10" i="1"/>
  <c r="Q10" i="1" s="1"/>
  <c r="V10" i="1" s="1" a="1"/>
  <c r="U9" i="1" a="1"/>
  <c r="S9" i="1" a="1"/>
  <c r="P9" i="1"/>
  <c r="O9" i="1"/>
  <c r="M9" i="1"/>
  <c r="K9" i="1"/>
  <c r="J9" i="1"/>
  <c r="Q9" i="1" s="1"/>
  <c r="V9" i="1" s="1" a="1"/>
  <c r="U8" i="1" a="1"/>
  <c r="S8" i="1" a="1"/>
  <c r="P8" i="1"/>
  <c r="O8" i="1"/>
  <c r="M8" i="1"/>
  <c r="K8" i="1"/>
  <c r="J8" i="1"/>
  <c r="Q8" i="1" s="1"/>
  <c r="V8" i="1" s="1" a="1"/>
  <c r="U7" i="1" a="1"/>
  <c r="S7" i="1" a="1"/>
  <c r="P7" i="1"/>
  <c r="O7" i="1"/>
  <c r="M7" i="1"/>
  <c r="K7" i="1"/>
  <c r="J7" i="1"/>
  <c r="Q7" i="1" s="1"/>
  <c r="U6" i="1" a="1"/>
  <c r="S6" i="1" a="1"/>
  <c r="P6" i="1"/>
  <c r="O6" i="1"/>
  <c r="M6" i="1"/>
  <c r="K6" i="1"/>
  <c r="J6" i="1"/>
  <c r="Q6" i="1" s="1"/>
  <c r="U5" i="1" a="1"/>
  <c r="S5" i="1" a="1"/>
  <c r="P5" i="1"/>
  <c r="O5" i="1"/>
  <c r="M5" i="1"/>
  <c r="K5" i="1"/>
  <c r="J5" i="1"/>
  <c r="Q5" i="1" s="1"/>
  <c r="V5" i="1" s="1" a="1"/>
  <c r="U4" i="1" a="1"/>
  <c r="S4" i="1" a="1"/>
  <c r="P4" i="1"/>
  <c r="O4" i="1"/>
  <c r="M4" i="1"/>
  <c r="K4" i="1"/>
  <c r="J4" i="1"/>
  <c r="Q4" i="1" s="1"/>
  <c r="V39" i="1" l="1" a="1"/>
  <c r="V42" i="1" a="1"/>
  <c r="V40" i="1" a="1"/>
  <c r="V41" i="1" a="1"/>
  <c r="V4" i="1" a="1"/>
  <c r="V38" i="1" a="1"/>
  <c r="V43" i="1" a="1"/>
  <c r="V44" i="1" a="1"/>
  <c r="V33" i="1" a="1"/>
  <c r="V26" i="1" a="1"/>
  <c r="V29" i="1" a="1"/>
  <c r="V14" i="1" a="1"/>
  <c r="V25" i="1" a="1"/>
  <c r="V22" i="1" a="1"/>
  <c r="V16" i="1" a="1"/>
  <c r="V15" i="1" a="1"/>
  <c r="V7" i="1" a="1"/>
  <c r="V6" i="1" a="1"/>
  <c r="V31" i="1" a="1"/>
  <c r="V18" i="1" a="1"/>
  <c r="V27" i="1" a="1"/>
  <c r="V32" i="1" a="1"/>
  <c r="V20" i="1" a="1"/>
  <c r="V28" i="1" a="1"/>
  <c r="V13" i="1" a="1"/>
  <c r="V34" i="1" a="1"/>
  <c r="V23" i="1" a="1"/>
  <c r="V30" i="1" a="1"/>
  <c r="V19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<sst xmlns="http://schemas.openxmlformats.org/spreadsheetml/2006/main" count="165" uniqueCount="79">
  <si>
    <t>DNF</t>
  </si>
  <si>
    <t>Scoring</t>
  </si>
  <si>
    <t>Type</t>
  </si>
  <si>
    <t>Category</t>
  </si>
  <si>
    <t>Team Number</t>
  </si>
  <si>
    <t>Team Name</t>
  </si>
  <si>
    <t>Participants</t>
  </si>
  <si>
    <t>Supporting Adults</t>
  </si>
  <si>
    <t xml:space="preserve">Sheet Collected? </t>
  </si>
  <si>
    <t>Initial Lives</t>
  </si>
  <si>
    <t>Lives Gained</t>
  </si>
  <si>
    <t>Cross-Check</t>
  </si>
  <si>
    <t>Catches</t>
  </si>
  <si>
    <t>Retirements</t>
  </si>
  <si>
    <t>Retirement Penalty</t>
  </si>
  <si>
    <t>Final Lives</t>
  </si>
  <si>
    <t>Time of First Catch</t>
  </si>
  <si>
    <t>First Catch Order</t>
  </si>
  <si>
    <t>Arrival Time</t>
  </si>
  <si>
    <t>Arrival Order</t>
  </si>
  <si>
    <t>Calculated Ranking</t>
  </si>
  <si>
    <t>Walking</t>
  </si>
  <si>
    <t>Scouts</t>
  </si>
  <si>
    <t>1st Newport &amp; Clavering - Team 1</t>
  </si>
  <si>
    <t>1st Newport &amp; Clavering - Team 2</t>
  </si>
  <si>
    <t>1st SW - Broadsword</t>
  </si>
  <si>
    <t>1st SW - Excalibur</t>
  </si>
  <si>
    <t>1st SW - Kevin Rule's Barmy Army</t>
  </si>
  <si>
    <t>5th SW - Mario's Escape Squad</t>
  </si>
  <si>
    <t>5th SW - The Infamous Five</t>
  </si>
  <si>
    <t>5th SW - The Lost Cause</t>
  </si>
  <si>
    <t>5th SW - The Toads</t>
  </si>
  <si>
    <t>5th SW - Ghost Runners</t>
  </si>
  <si>
    <t>5th SW - Mavericks</t>
  </si>
  <si>
    <t>1st Thaxted Carver- Carver 1</t>
  </si>
  <si>
    <t>1st Thaxted Carver- Carver 2</t>
  </si>
  <si>
    <t>1st Thaxted Carver- Carver 3</t>
  </si>
  <si>
    <t>Scouts-Invitational</t>
  </si>
  <si>
    <t>5th North Watford - Got any grapes?</t>
  </si>
  <si>
    <t>5th North Watford - Waddle Waddle</t>
  </si>
  <si>
    <t>5th SW - The Inbetweeners</t>
  </si>
  <si>
    <t>1st Sawston - Sawston Scouts</t>
  </si>
  <si>
    <t>Explorers</t>
  </si>
  <si>
    <t>Chesterford ESU - For External Use Only</t>
  </si>
  <si>
    <t>Chesterford ESU - May Contain Nuts</t>
  </si>
  <si>
    <t>SW ESU - Minty Melons</t>
  </si>
  <si>
    <t>DISQUAL - Loosing Team Member</t>
  </si>
  <si>
    <t>SW ESU - Team Bananas</t>
  </si>
  <si>
    <t>SW ESU - Team 3</t>
  </si>
  <si>
    <t>SW ESU - Team 4</t>
  </si>
  <si>
    <t>SW ESU - Lou Lou</t>
  </si>
  <si>
    <t>Steeple Bumpstead - Gone Interstellar</t>
  </si>
  <si>
    <t>Steeple Bumpstead ESU - In Deep Space</t>
  </si>
  <si>
    <t>Tempest ESU - Carver Exploer 1</t>
  </si>
  <si>
    <t>Tempest ESU - Carver Exploer 2</t>
  </si>
  <si>
    <t>Explorers-Invitational</t>
  </si>
  <si>
    <t>Centurions ESU - Centurions Team 1</t>
  </si>
  <si>
    <t>Centurions ESU - Centurions Team 2</t>
  </si>
  <si>
    <t>Watford North ESU - Omega</t>
  </si>
  <si>
    <t>dnf</t>
  </si>
  <si>
    <t>Watford North ESU - Team 1 / Got Any Glue</t>
  </si>
  <si>
    <t>Watford North ESU - Team 2 / Got Any Duck Tape</t>
  </si>
  <si>
    <t>Catching</t>
  </si>
  <si>
    <t>Car</t>
  </si>
  <si>
    <t>C1</t>
  </si>
  <si>
    <t>John &amp; Finn</t>
  </si>
  <si>
    <t>C2</t>
  </si>
  <si>
    <t>Hayden &amp; Rory</t>
  </si>
  <si>
    <t>C3</t>
  </si>
  <si>
    <t>Simon &amp; Peter</t>
  </si>
  <si>
    <t>C4</t>
  </si>
  <si>
    <t>Kitty &amp; James</t>
  </si>
  <si>
    <t>Bikes</t>
  </si>
  <si>
    <t>B1</t>
  </si>
  <si>
    <t>James &amp; Dan</t>
  </si>
  <si>
    <t>B2</t>
  </si>
  <si>
    <t>Will &amp; Kathryn</t>
  </si>
  <si>
    <t>B3</t>
  </si>
  <si>
    <t>Rob &amp; Toby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</si>
</sst>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A7D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5" fillId="3" borderId="1" applyNumberFormat="0" applyAlignment="0" applyProtection="0"/>
    <xf numFmtId="0" fontId="4" fillId="4" borderId="2" applyNumberFormat="0" applyAlignment="0" applyProtection="0"/>
  </cellStyleXfs>
  <cellXfs count="9">
    <xf numFmtId="0" fontId="0" fillId="0" borderId="0" xfId="0"/>
    <xf numFmtId="0" fontId="1" fillId="5" borderId="0" xfId="0" applyFont="1" applyFill="1"/>
    <xf numFmtId="0" fontId="3" fillId="2" borderId="1" xfId="1" applyFont="1"/>
    <xf numFmtId="0" fontId="4" fillId="4" borderId="2" xfId="3"/>
    <xf numFmtId="0" fontId="5" fillId="3" borderId="1" xfId="2"/>
    <xf numFmtId="0" fontId="2" fillId="2" borderId="1" xfId="1"/>
    <xf numFmtId="20" fontId="2" fillId="2" borderId="1" xfId="1" applyNumberFormat="1"/>
    <xf numFmtId="1" fontId="5" fillId="3" borderId="1" xfId="2" applyNumberFormat="1"/>
    <xf numFmtId="0" fontId="0" fillId="0" borderId="0" xfId="0" applyAlignment="1">
      <alignment horizontal="right"/>
    </xf>
  </cellXfs>
  <cellStyles count="4">
    <cellStyle name="Calculation" xfId="2" builtinId="22"/>
    <cellStyle name="Check Cell" xfId="3" builtinId="23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716050</xdr:colOff>
      <xdr:row>5</xdr:row>
      <xdr:rowOff>148359</xdr:rowOff>
    </xdr:from>
    <xdr:to>
      <xdr:col>26</xdr:col>
      <xdr:colOff>60960</xdr:colOff>
      <xdr:row>7</xdr:row>
      <xdr:rowOff>14431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F57476D-F353-44AA-8245-3FAEC5A65288}"/>
            </a:ext>
          </a:extLst>
        </xdr:cNvPr>
        <xdr:cNvSpPr/>
      </xdr:nvSpPr>
      <xdr:spPr>
        <a:xfrm>
          <a:off x="21375775" y="1196109"/>
          <a:ext cx="2392910" cy="304222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100" b="1"/>
            <a:t>Populate Orange Cells during scoring only.</a:t>
          </a:r>
          <a:endParaRPr lang="en-GB" sz="1100" b="1" baseline="0"/>
        </a:p>
      </xdr:txBody>
    </xdr:sp>
    <xdr:clientData/>
  </xdr:twoCellAnchor>
  <xdr:twoCellAnchor>
    <xdr:from>
      <xdr:col>23</xdr:col>
      <xdr:colOff>779319</xdr:colOff>
      <xdr:row>1</xdr:row>
      <xdr:rowOff>14431</xdr:rowOff>
    </xdr:from>
    <xdr:to>
      <xdr:col>25</xdr:col>
      <xdr:colOff>7505</xdr:colOff>
      <xdr:row>4</xdr:row>
      <xdr:rowOff>226868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7CD072A1-F57E-4E04-80B8-DB7020744A9D}"/>
            </a:ext>
          </a:extLst>
        </xdr:cNvPr>
        <xdr:cNvSpPr/>
      </xdr:nvSpPr>
      <xdr:spPr>
        <a:xfrm>
          <a:off x="22181994" y="204931"/>
          <a:ext cx="771236" cy="841087"/>
        </a:xfrm>
        <a:prstGeom prst="ellipse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800" b="1"/>
            <a:t>!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evin\Downloads\Results%20Sheet%20-%20Jailbreak%202026%20(1).xlsx" TargetMode="External"/><Relationship Id="rId1" Type="http://schemas.openxmlformats.org/officeDocument/2006/relationships/externalLinkPath" Target="Results%20Sheet%20-%20Jailbreak%20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alking"/>
      <sheetName val="Keyfacts"/>
      <sheetName val="User Guide"/>
      <sheetName val="Key Figures"/>
      <sheetName val="Teams"/>
      <sheetName val="Retirements"/>
      <sheetName val="Catches"/>
      <sheetName val="ExtraLives"/>
      <sheetName val="Campsites"/>
      <sheetName val="Catching"/>
      <sheetName val="WalkingTeams"/>
      <sheetName val="Catchers"/>
      <sheetName val="Chart Data"/>
      <sheetName val="Extra Lives"/>
    </sheetNames>
    <sheetDataSet>
      <sheetData sheetId="0"/>
      <sheetData sheetId="1"/>
      <sheetData sheetId="2"/>
      <sheetData sheetId="3"/>
      <sheetData sheetId="4"/>
      <sheetData sheetId="5">
        <row r="1">
          <cell r="D1">
            <v>20</v>
          </cell>
        </row>
        <row r="2">
          <cell r="B2" t="str">
            <v>Type</v>
          </cell>
          <cell r="C2" t="str">
            <v>Walking</v>
          </cell>
        </row>
        <row r="3">
          <cell r="B3" t="str">
            <v>Team Number</v>
          </cell>
          <cell r="C3" t="str">
            <v>Team Name</v>
          </cell>
          <cell r="D3" t="str">
            <v>Retirements</v>
          </cell>
        </row>
        <row r="4">
          <cell r="B4" t="str">
            <v>Team Number</v>
          </cell>
          <cell r="C4" t="str">
            <v>Team Name</v>
          </cell>
          <cell r="D4">
            <v>0</v>
          </cell>
        </row>
        <row r="5">
          <cell r="B5">
            <v>3</v>
          </cell>
          <cell r="C5" t="str">
            <v>1st Newport &amp; Clavering - Team 1</v>
          </cell>
          <cell r="D5">
            <v>0</v>
          </cell>
        </row>
        <row r="6">
          <cell r="B6">
            <v>4</v>
          </cell>
          <cell r="C6" t="str">
            <v>1st Newport &amp; Clavering - Team 2</v>
          </cell>
          <cell r="D6">
            <v>0</v>
          </cell>
        </row>
        <row r="7">
          <cell r="B7">
            <v>5</v>
          </cell>
          <cell r="C7" t="str">
            <v>1st SW - Broadsword</v>
          </cell>
          <cell r="D7">
            <v>0</v>
          </cell>
        </row>
        <row r="8">
          <cell r="B8">
            <v>6</v>
          </cell>
          <cell r="C8" t="str">
            <v>1st SW - Excalibur</v>
          </cell>
          <cell r="D8">
            <v>0</v>
          </cell>
        </row>
        <row r="9">
          <cell r="B9">
            <v>7</v>
          </cell>
          <cell r="C9" t="str">
            <v>1st SW - Kevin Rule's Barmy Army</v>
          </cell>
          <cell r="D9">
            <v>1</v>
          </cell>
        </row>
        <row r="10">
          <cell r="B10">
            <v>8</v>
          </cell>
          <cell r="C10" t="str">
            <v>5th SW - Mario's Escape Squad</v>
          </cell>
          <cell r="D10">
            <v>1</v>
          </cell>
        </row>
        <row r="11">
          <cell r="B11">
            <v>9</v>
          </cell>
          <cell r="C11" t="str">
            <v>5th SW - The Infamous Five</v>
          </cell>
          <cell r="D11">
            <v>0</v>
          </cell>
        </row>
        <row r="12">
          <cell r="B12">
            <v>10</v>
          </cell>
          <cell r="C12" t="str">
            <v>5th SW - The Lost Cause</v>
          </cell>
          <cell r="D12">
            <v>0</v>
          </cell>
        </row>
        <row r="13">
          <cell r="B13">
            <v>11</v>
          </cell>
          <cell r="C13" t="str">
            <v>5th SW - The Toads</v>
          </cell>
          <cell r="D13">
            <v>0</v>
          </cell>
        </row>
        <row r="14">
          <cell r="B14">
            <v>12</v>
          </cell>
          <cell r="C14" t="str">
            <v>5th SW - Ghost Runners</v>
          </cell>
          <cell r="D14">
            <v>0</v>
          </cell>
        </row>
        <row r="15">
          <cell r="B15">
            <v>13</v>
          </cell>
          <cell r="C15" t="str">
            <v>5th SW - Mavericks</v>
          </cell>
          <cell r="D15">
            <v>0</v>
          </cell>
        </row>
        <row r="16">
          <cell r="B16">
            <v>14</v>
          </cell>
          <cell r="C16" t="str">
            <v>1st Thaxted Carver- Carver 1</v>
          </cell>
          <cell r="D16">
            <v>2</v>
          </cell>
        </row>
        <row r="17">
          <cell r="B17">
            <v>15</v>
          </cell>
          <cell r="C17" t="str">
            <v>1st Thaxted Carver- Carver 2</v>
          </cell>
          <cell r="D17">
            <v>0</v>
          </cell>
        </row>
        <row r="18">
          <cell r="B18">
            <v>16</v>
          </cell>
          <cell r="C18" t="str">
            <v>1st Thaxted Carver- Carver 3</v>
          </cell>
          <cell r="D18">
            <v>2</v>
          </cell>
        </row>
        <row r="19">
          <cell r="B19">
            <v>21</v>
          </cell>
          <cell r="C19" t="str">
            <v>Chesterford ESU - For External Use Only</v>
          </cell>
          <cell r="D19">
            <v>0</v>
          </cell>
        </row>
        <row r="20">
          <cell r="B20">
            <v>22</v>
          </cell>
          <cell r="C20" t="str">
            <v>Chesterford ESU - May Contain Nuts</v>
          </cell>
          <cell r="D20">
            <v>0</v>
          </cell>
        </row>
        <row r="21">
          <cell r="B21">
            <v>23</v>
          </cell>
          <cell r="C21" t="str">
            <v>SW ESU - Minty Melons</v>
          </cell>
          <cell r="D21">
            <v>2</v>
          </cell>
        </row>
        <row r="22">
          <cell r="B22">
            <v>24</v>
          </cell>
          <cell r="C22" t="str">
            <v>SW ESU - Team Bananas</v>
          </cell>
          <cell r="D22">
            <v>0</v>
          </cell>
        </row>
        <row r="23">
          <cell r="B23">
            <v>25</v>
          </cell>
          <cell r="C23" t="str">
            <v>SW ESU - Team 3</v>
          </cell>
          <cell r="D23">
            <v>1</v>
          </cell>
        </row>
        <row r="24">
          <cell r="B24">
            <v>26</v>
          </cell>
          <cell r="C24" t="str">
            <v>SW ESU - Team 4</v>
          </cell>
          <cell r="D24">
            <v>1</v>
          </cell>
        </row>
        <row r="25">
          <cell r="B25">
            <v>27</v>
          </cell>
          <cell r="C25" t="str">
            <v>SW ESU - Lou Lou</v>
          </cell>
          <cell r="D25">
            <v>1</v>
          </cell>
        </row>
        <row r="26">
          <cell r="B26">
            <v>30</v>
          </cell>
          <cell r="C26" t="str">
            <v>Tempest ESU - Carver Exploer 1</v>
          </cell>
          <cell r="D26">
            <v>0</v>
          </cell>
        </row>
        <row r="27">
          <cell r="B27">
            <v>31</v>
          </cell>
          <cell r="C27" t="str">
            <v>Tempest ESU - Carver Exploer 2</v>
          </cell>
          <cell r="D27">
            <v>1</v>
          </cell>
        </row>
        <row r="28">
          <cell r="B28">
            <v>41</v>
          </cell>
          <cell r="C28" t="str">
            <v>5th North Watford - Got any grapes?</v>
          </cell>
          <cell r="D28">
            <v>0</v>
          </cell>
        </row>
        <row r="29">
          <cell r="B29">
            <v>42</v>
          </cell>
          <cell r="C29" t="str">
            <v>5th North Watford - Waddle Waddle</v>
          </cell>
          <cell r="D29">
            <v>1</v>
          </cell>
        </row>
        <row r="30">
          <cell r="B30">
            <v>43</v>
          </cell>
          <cell r="C30" t="str">
            <v>5th SW - The Inbetweeners</v>
          </cell>
          <cell r="D30">
            <v>0</v>
          </cell>
        </row>
        <row r="31">
          <cell r="B31">
            <v>51</v>
          </cell>
          <cell r="C31" t="str">
            <v>Centurions ESU - Centurions Team 1</v>
          </cell>
          <cell r="D31">
            <v>1</v>
          </cell>
        </row>
        <row r="32">
          <cell r="B32">
            <v>52</v>
          </cell>
          <cell r="C32" t="str">
            <v>Centurions ESU - Centurions Team 2</v>
          </cell>
          <cell r="D32">
            <v>0</v>
          </cell>
        </row>
        <row r="33">
          <cell r="B33">
            <v>53</v>
          </cell>
          <cell r="C33" t="str">
            <v>Watford North ESU - Omega</v>
          </cell>
          <cell r="D33">
            <v>0</v>
          </cell>
        </row>
        <row r="34">
          <cell r="B34">
            <v>54</v>
          </cell>
          <cell r="C34" t="str">
            <v>Watford North ESU - Team 1 / Got Any Glue</v>
          </cell>
          <cell r="D34">
            <v>3</v>
          </cell>
        </row>
        <row r="35">
          <cell r="B35">
            <v>55</v>
          </cell>
          <cell r="C35" t="str">
            <v>Watford North ESU - Team 2 / Got Any Duck Tape</v>
          </cell>
          <cell r="D35">
            <v>2</v>
          </cell>
        </row>
        <row r="36">
          <cell r="B36">
            <v>44</v>
          </cell>
          <cell r="C36" t="str">
            <v>1st Sawston - Sawston Scouts</v>
          </cell>
          <cell r="D36">
            <v>0</v>
          </cell>
        </row>
        <row r="37">
          <cell r="B37">
            <v>28</v>
          </cell>
          <cell r="C37" t="str">
            <v>Steeple Bumpstead - Gone Interstellar</v>
          </cell>
          <cell r="D37">
            <v>0</v>
          </cell>
        </row>
        <row r="38">
          <cell r="B38">
            <v>29</v>
          </cell>
          <cell r="C38" t="str">
            <v>Steeple Bumpstead ESU - In Deep Space</v>
          </cell>
          <cell r="D38">
            <v>1</v>
          </cell>
        </row>
      </sheetData>
      <sheetData sheetId="6">
        <row r="4">
          <cell r="B4" t="str">
            <v>Team Number</v>
          </cell>
          <cell r="C4" t="str">
            <v>Team Name</v>
          </cell>
          <cell r="D4" t="str">
            <v>Catches</v>
          </cell>
          <cell r="E4" t="str">
            <v>Cross Check</v>
          </cell>
          <cell r="Q4" t="str">
            <v>Team Number</v>
          </cell>
          <cell r="R4" t="str">
            <v>Team Name</v>
          </cell>
          <cell r="S4" t="str">
            <v>Catches</v>
          </cell>
          <cell r="T4" t="str">
            <v>Cross Check</v>
          </cell>
        </row>
        <row r="5">
          <cell r="B5" t="str">
            <v>C1</v>
          </cell>
          <cell r="C5" t="str">
            <v>John &amp; Finn</v>
          </cell>
          <cell r="D5">
            <v>13</v>
          </cell>
          <cell r="E5">
            <v>13</v>
          </cell>
          <cell r="Q5">
            <v>3</v>
          </cell>
          <cell r="R5" t="str">
            <v>1st Newport &amp; Clavering - Team 1</v>
          </cell>
          <cell r="S5">
            <v>1</v>
          </cell>
          <cell r="T5">
            <v>1</v>
          </cell>
        </row>
        <row r="6">
          <cell r="B6" t="str">
            <v>C2</v>
          </cell>
          <cell r="C6" t="str">
            <v>Hayden &amp; Rory</v>
          </cell>
          <cell r="D6">
            <v>16</v>
          </cell>
          <cell r="E6">
            <v>16</v>
          </cell>
          <cell r="Q6">
            <v>4</v>
          </cell>
          <cell r="R6" t="str">
            <v>1st Newport &amp; Clavering - Team 2</v>
          </cell>
          <cell r="S6">
            <v>0</v>
          </cell>
          <cell r="T6">
            <v>0</v>
          </cell>
        </row>
        <row r="7">
          <cell r="B7" t="str">
            <v>C3</v>
          </cell>
          <cell r="C7" t="str">
            <v>Simon &amp; Peter</v>
          </cell>
          <cell r="D7">
            <v>11</v>
          </cell>
          <cell r="E7">
            <v>11</v>
          </cell>
          <cell r="Q7">
            <v>5</v>
          </cell>
          <cell r="R7" t="str">
            <v>1st SW - Broadsword</v>
          </cell>
          <cell r="S7">
            <v>1</v>
          </cell>
          <cell r="T7">
            <v>1</v>
          </cell>
        </row>
        <row r="8">
          <cell r="B8" t="str">
            <v>C4</v>
          </cell>
          <cell r="C8" t="str">
            <v>Kitty &amp; James</v>
          </cell>
          <cell r="D8">
            <v>9</v>
          </cell>
          <cell r="E8">
            <v>9</v>
          </cell>
          <cell r="Q8">
            <v>6</v>
          </cell>
          <cell r="R8" t="str">
            <v>1st SW - Excalibur</v>
          </cell>
          <cell r="S8">
            <v>2</v>
          </cell>
          <cell r="T8">
            <v>2</v>
          </cell>
        </row>
        <row r="9">
          <cell r="B9" t="str">
            <v>B1</v>
          </cell>
          <cell r="C9" t="str">
            <v>James &amp; Dan</v>
          </cell>
          <cell r="D9">
            <v>12</v>
          </cell>
          <cell r="E9">
            <v>12</v>
          </cell>
          <cell r="Q9">
            <v>7</v>
          </cell>
          <cell r="R9" t="str">
            <v>1st SW - Kevin Rule's Barmy Army</v>
          </cell>
          <cell r="S9">
            <v>3</v>
          </cell>
          <cell r="T9">
            <v>3</v>
          </cell>
        </row>
        <row r="10">
          <cell r="B10" t="str">
            <v>B2</v>
          </cell>
          <cell r="C10" t="str">
            <v>Will &amp; Kathryn</v>
          </cell>
          <cell r="D10">
            <v>8</v>
          </cell>
          <cell r="E10">
            <v>7</v>
          </cell>
          <cell r="Q10">
            <v>8</v>
          </cell>
          <cell r="R10" t="str">
            <v>5th SW - Mario's Escape Squad</v>
          </cell>
          <cell r="S10">
            <v>1</v>
          </cell>
          <cell r="T10">
            <v>1</v>
          </cell>
        </row>
        <row r="11">
          <cell r="B11" t="str">
            <v>B3</v>
          </cell>
          <cell r="C11" t="str">
            <v>Rob &amp; Toby</v>
          </cell>
          <cell r="D11">
            <v>5</v>
          </cell>
          <cell r="E11">
            <v>5</v>
          </cell>
          <cell r="Q11">
            <v>9</v>
          </cell>
          <cell r="R11" t="str">
            <v>5th SW - The Infamous Five</v>
          </cell>
          <cell r="S11">
            <v>2</v>
          </cell>
          <cell r="T11">
            <v>2</v>
          </cell>
        </row>
        <row r="12">
          <cell r="Q12">
            <v>10</v>
          </cell>
          <cell r="R12" t="str">
            <v>5th SW - The Lost Cause</v>
          </cell>
          <cell r="S12">
            <v>0</v>
          </cell>
          <cell r="T12">
            <v>0</v>
          </cell>
        </row>
        <row r="13">
          <cell r="Q13">
            <v>11</v>
          </cell>
          <cell r="R13" t="str">
            <v>5th SW - The Toads</v>
          </cell>
          <cell r="S13">
            <v>3</v>
          </cell>
          <cell r="T13">
            <v>3</v>
          </cell>
        </row>
        <row r="14">
          <cell r="B14" t="str">
            <v>Team 8 catch in safe zone - check this isn't scored. Maybe Finn</v>
          </cell>
          <cell r="Q14">
            <v>12</v>
          </cell>
          <cell r="R14" t="str">
            <v>5th SW - Ghost Runners</v>
          </cell>
          <cell r="S14">
            <v>2</v>
          </cell>
          <cell r="T14">
            <v>2</v>
          </cell>
        </row>
        <row r="15">
          <cell r="Q15">
            <v>13</v>
          </cell>
          <cell r="R15" t="str">
            <v>5th SW - Mavericks</v>
          </cell>
          <cell r="S15">
            <v>4</v>
          </cell>
          <cell r="T15">
            <v>4</v>
          </cell>
        </row>
        <row r="16">
          <cell r="Q16">
            <v>14</v>
          </cell>
          <cell r="R16" t="str">
            <v>1st Thaxted Carver- Carver 1</v>
          </cell>
          <cell r="S16">
            <v>2</v>
          </cell>
          <cell r="T16">
            <v>2</v>
          </cell>
        </row>
        <row r="17">
          <cell r="Q17">
            <v>15</v>
          </cell>
          <cell r="R17" t="str">
            <v>1st Thaxted Carver- Carver 2</v>
          </cell>
          <cell r="S17">
            <v>2</v>
          </cell>
          <cell r="T17">
            <v>2</v>
          </cell>
        </row>
        <row r="18">
          <cell r="Q18">
            <v>16</v>
          </cell>
          <cell r="R18" t="str">
            <v>1st Thaxted Carver- Carver 3</v>
          </cell>
          <cell r="S18">
            <v>0</v>
          </cell>
          <cell r="T18">
            <v>0</v>
          </cell>
        </row>
        <row r="19">
          <cell r="Q19">
            <v>21</v>
          </cell>
          <cell r="R19" t="str">
            <v>Chesterford ESU - For External Use Only</v>
          </cell>
          <cell r="S19">
            <v>3</v>
          </cell>
          <cell r="T19">
            <v>3</v>
          </cell>
        </row>
        <row r="20">
          <cell r="Q20">
            <v>22</v>
          </cell>
          <cell r="R20" t="str">
            <v>Chesterford ESU - May Contain Nuts</v>
          </cell>
          <cell r="S20">
            <v>0</v>
          </cell>
          <cell r="T20">
            <v>0</v>
          </cell>
        </row>
        <row r="21">
          <cell r="Q21">
            <v>23</v>
          </cell>
          <cell r="R21" t="str">
            <v>SW ESU - Minty Melons</v>
          </cell>
          <cell r="S21">
            <v>2</v>
          </cell>
          <cell r="T21">
            <v>2</v>
          </cell>
        </row>
        <row r="22">
          <cell r="Q22">
            <v>24</v>
          </cell>
          <cell r="R22" t="str">
            <v>SW ESU - Team Bananas</v>
          </cell>
          <cell r="S22">
            <v>4</v>
          </cell>
          <cell r="T22">
            <v>4</v>
          </cell>
        </row>
        <row r="23">
          <cell r="Q23">
            <v>25</v>
          </cell>
          <cell r="R23" t="str">
            <v>SW ESU - Team 3</v>
          </cell>
          <cell r="S23">
            <v>3</v>
          </cell>
          <cell r="T23">
            <v>3</v>
          </cell>
        </row>
        <row r="24">
          <cell r="Q24">
            <v>26</v>
          </cell>
          <cell r="R24" t="str">
            <v>SW ESU - Team 4</v>
          </cell>
          <cell r="S24">
            <v>1</v>
          </cell>
          <cell r="T24">
            <v>1</v>
          </cell>
        </row>
        <row r="25">
          <cell r="Q25">
            <v>27</v>
          </cell>
          <cell r="R25" t="str">
            <v>SW ESU - Lou Lou</v>
          </cell>
          <cell r="S25">
            <v>3</v>
          </cell>
          <cell r="T25">
            <v>3</v>
          </cell>
        </row>
        <row r="26">
          <cell r="Q26">
            <v>30</v>
          </cell>
          <cell r="R26" t="str">
            <v>Tempest ESU - Carver Exploer 1</v>
          </cell>
          <cell r="S26">
            <v>2</v>
          </cell>
          <cell r="T26">
            <v>2</v>
          </cell>
        </row>
        <row r="27">
          <cell r="Q27">
            <v>31</v>
          </cell>
          <cell r="R27" t="str">
            <v>Tempest ESU - Carver Exploer 2</v>
          </cell>
          <cell r="S27">
            <v>4</v>
          </cell>
          <cell r="T27">
            <v>4</v>
          </cell>
        </row>
        <row r="28">
          <cell r="Q28">
            <v>41</v>
          </cell>
          <cell r="R28" t="str">
            <v>5th North Watford - Got any grapes?</v>
          </cell>
          <cell r="S28">
            <v>3</v>
          </cell>
          <cell r="T28">
            <v>3</v>
          </cell>
        </row>
        <row r="29">
          <cell r="Q29">
            <v>42</v>
          </cell>
          <cell r="R29" t="str">
            <v>5th North Watford - Waddle Waddle</v>
          </cell>
          <cell r="S29">
            <v>4</v>
          </cell>
          <cell r="T29">
            <v>4</v>
          </cell>
        </row>
        <row r="30">
          <cell r="Q30">
            <v>43</v>
          </cell>
          <cell r="R30" t="str">
            <v>5th SW - The Inbetweeners</v>
          </cell>
          <cell r="S30">
            <v>1</v>
          </cell>
          <cell r="T30">
            <v>1</v>
          </cell>
        </row>
        <row r="31">
          <cell r="Q31">
            <v>51</v>
          </cell>
          <cell r="R31" t="str">
            <v>Centurions ESU - Centurions Team 1</v>
          </cell>
          <cell r="S31">
            <v>2</v>
          </cell>
          <cell r="T31">
            <v>2</v>
          </cell>
        </row>
        <row r="32">
          <cell r="Q32">
            <v>52</v>
          </cell>
          <cell r="R32" t="str">
            <v>Centurions ESU - Centurions Team 2</v>
          </cell>
          <cell r="S32">
            <v>2</v>
          </cell>
          <cell r="T32">
            <v>2</v>
          </cell>
        </row>
        <row r="33">
          <cell r="Q33">
            <v>53</v>
          </cell>
          <cell r="R33" t="str">
            <v>Watford North ESU - Omega</v>
          </cell>
          <cell r="S33">
            <v>2</v>
          </cell>
          <cell r="T33">
            <v>2</v>
          </cell>
        </row>
        <row r="34">
          <cell r="Q34">
            <v>54</v>
          </cell>
          <cell r="R34" t="str">
            <v>Watford North ESU - Team 1 / Got Any Glue</v>
          </cell>
          <cell r="S34">
            <v>3</v>
          </cell>
          <cell r="T34">
            <v>3</v>
          </cell>
        </row>
        <row r="35">
          <cell r="Q35">
            <v>55</v>
          </cell>
          <cell r="R35" t="str">
            <v>Watford North ESU - Team 2 / Got Any Duck Tape</v>
          </cell>
          <cell r="S35">
            <v>4</v>
          </cell>
          <cell r="T35">
            <v>4</v>
          </cell>
        </row>
        <row r="36">
          <cell r="Q36">
            <v>44</v>
          </cell>
          <cell r="R36" t="str">
            <v>1st Sawston - Sawston Scouts</v>
          </cell>
          <cell r="S36">
            <v>1</v>
          </cell>
          <cell r="T36">
            <v>1</v>
          </cell>
        </row>
        <row r="37">
          <cell r="Q37">
            <v>28</v>
          </cell>
          <cell r="R37" t="str">
            <v>Steeple Bumpstead - Gone Interstellar</v>
          </cell>
          <cell r="S37">
            <v>2</v>
          </cell>
          <cell r="T37">
            <v>2</v>
          </cell>
        </row>
        <row r="38">
          <cell r="Q38">
            <v>29</v>
          </cell>
          <cell r="R38" t="str">
            <v>Steeple Bumpstead ESU - In Deep Space</v>
          </cell>
          <cell r="S38">
            <v>2</v>
          </cell>
          <cell r="T38">
            <v>2</v>
          </cell>
        </row>
        <row r="39">
          <cell r="T39">
            <v>0</v>
          </cell>
        </row>
        <row r="40">
          <cell r="T40">
            <v>0</v>
          </cell>
        </row>
        <row r="41">
          <cell r="T41">
            <v>0</v>
          </cell>
        </row>
        <row r="42">
          <cell r="T42">
            <v>0</v>
          </cell>
        </row>
        <row r="43">
          <cell r="T43">
            <v>0</v>
          </cell>
        </row>
        <row r="44">
          <cell r="T44">
            <v>0</v>
          </cell>
        </row>
        <row r="45">
          <cell r="T45">
            <v>0</v>
          </cell>
        </row>
        <row r="46">
          <cell r="T46">
            <v>0</v>
          </cell>
        </row>
        <row r="47">
          <cell r="T47">
            <v>0</v>
          </cell>
        </row>
        <row r="48">
          <cell r="T48">
            <v>0</v>
          </cell>
        </row>
        <row r="49">
          <cell r="T49">
            <v>0</v>
          </cell>
        </row>
        <row r="50">
          <cell r="T50">
            <v>0</v>
          </cell>
        </row>
        <row r="51">
          <cell r="T51">
            <v>0</v>
          </cell>
        </row>
        <row r="52">
          <cell r="T52">
            <v>0</v>
          </cell>
        </row>
        <row r="53">
          <cell r="T53">
            <v>0</v>
          </cell>
        </row>
        <row r="54">
          <cell r="T54">
            <v>0</v>
          </cell>
        </row>
        <row r="55">
          <cell r="T55">
            <v>0</v>
          </cell>
        </row>
        <row r="56">
          <cell r="T56">
            <v>0</v>
          </cell>
        </row>
        <row r="57">
          <cell r="T57">
            <v>0</v>
          </cell>
        </row>
        <row r="58">
          <cell r="T58">
            <v>0</v>
          </cell>
        </row>
        <row r="59">
          <cell r="T59">
            <v>0</v>
          </cell>
        </row>
        <row r="60">
          <cell r="T60">
            <v>0</v>
          </cell>
        </row>
        <row r="61">
          <cell r="T61">
            <v>0</v>
          </cell>
        </row>
        <row r="62">
          <cell r="T62">
            <v>0</v>
          </cell>
        </row>
        <row r="63">
          <cell r="T63">
            <v>0</v>
          </cell>
        </row>
        <row r="64">
          <cell r="T64">
            <v>0</v>
          </cell>
        </row>
        <row r="65">
          <cell r="T65">
            <v>0</v>
          </cell>
        </row>
        <row r="66">
          <cell r="T66">
            <v>0</v>
          </cell>
        </row>
        <row r="67">
          <cell r="T67">
            <v>0</v>
          </cell>
        </row>
        <row r="68">
          <cell r="T68">
            <v>0</v>
          </cell>
        </row>
        <row r="69">
          <cell r="T69">
            <v>0</v>
          </cell>
        </row>
        <row r="70">
          <cell r="T70">
            <v>0</v>
          </cell>
        </row>
        <row r="71">
          <cell r="T71">
            <v>0</v>
          </cell>
        </row>
        <row r="72">
          <cell r="T72">
            <v>0</v>
          </cell>
        </row>
        <row r="73">
          <cell r="T73">
            <v>0</v>
          </cell>
        </row>
        <row r="74">
          <cell r="T74">
            <v>0</v>
          </cell>
        </row>
        <row r="75">
          <cell r="T75">
            <v>0</v>
          </cell>
        </row>
        <row r="76">
          <cell r="T76">
            <v>0</v>
          </cell>
        </row>
      </sheetData>
      <sheetData sheetId="7">
        <row r="4">
          <cell r="D4">
            <v>4</v>
          </cell>
          <cell r="E4">
            <v>3</v>
          </cell>
        </row>
        <row r="5">
          <cell r="D5">
            <v>15</v>
          </cell>
          <cell r="E5">
            <v>5</v>
          </cell>
        </row>
        <row r="6">
          <cell r="D6">
            <v>14</v>
          </cell>
          <cell r="E6">
            <v>8</v>
          </cell>
        </row>
        <row r="7">
          <cell r="D7">
            <v>13</v>
          </cell>
          <cell r="E7">
            <v>4</v>
          </cell>
        </row>
        <row r="8">
          <cell r="D8">
            <v>16</v>
          </cell>
          <cell r="E8">
            <v>3</v>
          </cell>
        </row>
        <row r="9">
          <cell r="D9">
            <v>7</v>
          </cell>
          <cell r="E9">
            <v>4</v>
          </cell>
        </row>
        <row r="10">
          <cell r="D10">
            <v>12</v>
          </cell>
          <cell r="E10">
            <v>4</v>
          </cell>
        </row>
        <row r="11">
          <cell r="D11">
            <v>9</v>
          </cell>
          <cell r="E11">
            <v>10</v>
          </cell>
        </row>
        <row r="12">
          <cell r="D12">
            <v>8</v>
          </cell>
          <cell r="E12">
            <v>6</v>
          </cell>
        </row>
        <row r="13">
          <cell r="D13">
            <v>3</v>
          </cell>
          <cell r="E13">
            <v>6</v>
          </cell>
        </row>
        <row r="14">
          <cell r="D14">
            <v>11</v>
          </cell>
          <cell r="E14">
            <v>3</v>
          </cell>
        </row>
        <row r="15">
          <cell r="D15">
            <v>5</v>
          </cell>
          <cell r="E15">
            <v>7</v>
          </cell>
        </row>
        <row r="16">
          <cell r="D16">
            <v>6</v>
          </cell>
          <cell r="E16">
            <v>8</v>
          </cell>
        </row>
        <row r="17">
          <cell r="D17">
            <v>10</v>
          </cell>
          <cell r="E17">
            <v>7</v>
          </cell>
        </row>
        <row r="18">
          <cell r="D18">
            <v>23</v>
          </cell>
          <cell r="E18">
            <v>10</v>
          </cell>
        </row>
        <row r="19">
          <cell r="D19">
            <v>30</v>
          </cell>
          <cell r="E19">
            <v>10</v>
          </cell>
        </row>
        <row r="20">
          <cell r="D20">
            <v>25</v>
          </cell>
          <cell r="E20">
            <v>12</v>
          </cell>
        </row>
        <row r="21">
          <cell r="D21">
            <v>29</v>
          </cell>
          <cell r="E21">
            <v>7</v>
          </cell>
        </row>
        <row r="22">
          <cell r="D22">
            <v>22</v>
          </cell>
          <cell r="E22">
            <v>7</v>
          </cell>
        </row>
        <row r="23">
          <cell r="D23">
            <v>26</v>
          </cell>
          <cell r="E23">
            <v>12</v>
          </cell>
        </row>
        <row r="24">
          <cell r="D24">
            <v>21</v>
          </cell>
          <cell r="E24">
            <v>12</v>
          </cell>
        </row>
        <row r="25">
          <cell r="D25">
            <v>27</v>
          </cell>
          <cell r="E25">
            <v>12</v>
          </cell>
        </row>
        <row r="26">
          <cell r="D26">
            <v>28</v>
          </cell>
          <cell r="E26">
            <v>10</v>
          </cell>
        </row>
        <row r="27">
          <cell r="D27">
            <v>31</v>
          </cell>
          <cell r="E27">
            <v>9</v>
          </cell>
        </row>
        <row r="28">
          <cell r="D28">
            <v>24</v>
          </cell>
          <cell r="E28">
            <v>7</v>
          </cell>
        </row>
        <row r="29">
          <cell r="D29">
            <v>43</v>
          </cell>
          <cell r="E29">
            <v>12</v>
          </cell>
        </row>
        <row r="30">
          <cell r="D30">
            <v>44</v>
          </cell>
          <cell r="E30">
            <v>3</v>
          </cell>
        </row>
        <row r="31">
          <cell r="D31">
            <v>42</v>
          </cell>
          <cell r="E31">
            <v>3</v>
          </cell>
        </row>
        <row r="32">
          <cell r="D32">
            <v>41</v>
          </cell>
          <cell r="E32">
            <v>4</v>
          </cell>
        </row>
        <row r="33">
          <cell r="D33">
            <v>52</v>
          </cell>
          <cell r="E33">
            <v>4</v>
          </cell>
        </row>
        <row r="34">
          <cell r="D34">
            <v>53</v>
          </cell>
          <cell r="E34">
            <v>4</v>
          </cell>
        </row>
        <row r="35">
          <cell r="D35">
            <v>55</v>
          </cell>
          <cell r="E35">
            <v>3</v>
          </cell>
        </row>
        <row r="36">
          <cell r="D36">
            <v>54</v>
          </cell>
          <cell r="E36">
            <v>3</v>
          </cell>
        </row>
        <row r="37">
          <cell r="D37">
            <v>51</v>
          </cell>
          <cell r="E37">
            <v>3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D1">
            <v>49</v>
          </cell>
        </row>
        <row r="2">
          <cell r="B2" t="str">
            <v>Type</v>
          </cell>
          <cell r="C2" t="str">
            <v>Walking</v>
          </cell>
        </row>
        <row r="3">
          <cell r="B3" t="str">
            <v>Team Number</v>
          </cell>
          <cell r="C3" t="str">
            <v>Team Name</v>
          </cell>
          <cell r="D3" t="str">
            <v>Bonus Lives</v>
          </cell>
        </row>
        <row r="4">
          <cell r="B4" t="str">
            <v>Team Number</v>
          </cell>
          <cell r="C4" t="str">
            <v>Team Name</v>
          </cell>
          <cell r="D4">
            <v>0</v>
          </cell>
        </row>
        <row r="5">
          <cell r="B5">
            <v>3</v>
          </cell>
          <cell r="C5" t="str">
            <v>1st Newport &amp; Clavering - Team 1</v>
          </cell>
          <cell r="D5">
            <v>2</v>
          </cell>
        </row>
        <row r="6">
          <cell r="B6">
            <v>4</v>
          </cell>
          <cell r="C6" t="str">
            <v>1st Newport &amp; Clavering - Team 2</v>
          </cell>
          <cell r="D6">
            <v>1</v>
          </cell>
        </row>
        <row r="7">
          <cell r="B7">
            <v>5</v>
          </cell>
          <cell r="C7" t="str">
            <v>1st SW - Broadsword</v>
          </cell>
          <cell r="D7">
            <v>0</v>
          </cell>
        </row>
        <row r="8">
          <cell r="B8">
            <v>6</v>
          </cell>
          <cell r="C8" t="str">
            <v>1st SW - Excalibur</v>
          </cell>
          <cell r="D8">
            <v>3</v>
          </cell>
        </row>
        <row r="9">
          <cell r="B9">
            <v>7</v>
          </cell>
          <cell r="C9" t="str">
            <v>1st SW - Kevin Rule's Barmy Army</v>
          </cell>
          <cell r="D9">
            <v>1</v>
          </cell>
        </row>
        <row r="10">
          <cell r="B10">
            <v>8</v>
          </cell>
          <cell r="C10" t="str">
            <v>5th SW - Mario's Escape Squad</v>
          </cell>
          <cell r="D10">
            <v>2</v>
          </cell>
        </row>
        <row r="11">
          <cell r="B11">
            <v>9</v>
          </cell>
          <cell r="C11" t="str">
            <v>5th SW - The Infamous Five</v>
          </cell>
          <cell r="D11">
            <v>0</v>
          </cell>
        </row>
        <row r="12">
          <cell r="B12">
            <v>10</v>
          </cell>
          <cell r="C12" t="str">
            <v>5th SW - The Lost Cause</v>
          </cell>
          <cell r="D12">
            <v>2</v>
          </cell>
        </row>
        <row r="13">
          <cell r="B13">
            <v>11</v>
          </cell>
          <cell r="C13" t="str">
            <v>5th SW - The Toads</v>
          </cell>
          <cell r="D13">
            <v>0</v>
          </cell>
        </row>
        <row r="14">
          <cell r="B14">
            <v>12</v>
          </cell>
          <cell r="C14" t="str">
            <v>5th SW - Ghost Runners</v>
          </cell>
          <cell r="D14">
            <v>0</v>
          </cell>
        </row>
        <row r="15">
          <cell r="B15">
            <v>13</v>
          </cell>
          <cell r="C15" t="str">
            <v>5th SW - Mavericks</v>
          </cell>
          <cell r="D15">
            <v>1</v>
          </cell>
        </row>
        <row r="16">
          <cell r="B16">
            <v>14</v>
          </cell>
          <cell r="C16" t="str">
            <v>1st Thaxted Carver- Carver 1</v>
          </cell>
          <cell r="D16">
            <v>3</v>
          </cell>
        </row>
        <row r="17">
          <cell r="B17">
            <v>15</v>
          </cell>
          <cell r="C17" t="str">
            <v>1st Thaxted Carver- Carver 2</v>
          </cell>
          <cell r="D17">
            <v>2</v>
          </cell>
        </row>
        <row r="18">
          <cell r="B18">
            <v>16</v>
          </cell>
          <cell r="C18" t="str">
            <v>1st Thaxted Carver- Carver 3</v>
          </cell>
          <cell r="D18">
            <v>0</v>
          </cell>
        </row>
        <row r="19">
          <cell r="B19">
            <v>21</v>
          </cell>
          <cell r="C19" t="str">
            <v>Chesterford ESU - For External Use Only</v>
          </cell>
          <cell r="D19">
            <v>0</v>
          </cell>
        </row>
        <row r="20">
          <cell r="B20">
            <v>22</v>
          </cell>
          <cell r="C20" t="str">
            <v>Chesterford ESU - May Contain Nuts</v>
          </cell>
          <cell r="D20">
            <v>4</v>
          </cell>
        </row>
        <row r="21">
          <cell r="B21">
            <v>23</v>
          </cell>
          <cell r="C21" t="str">
            <v>SW ESU - Minty Melons</v>
          </cell>
          <cell r="D21">
            <v>4</v>
          </cell>
        </row>
        <row r="22">
          <cell r="B22">
            <v>24</v>
          </cell>
          <cell r="C22" t="str">
            <v>SW ESU - Team Bananas</v>
          </cell>
          <cell r="D22">
            <v>0</v>
          </cell>
        </row>
        <row r="23">
          <cell r="B23">
            <v>25</v>
          </cell>
          <cell r="C23" t="str">
            <v>SW ESU - Team 3</v>
          </cell>
          <cell r="D23">
            <v>3</v>
          </cell>
        </row>
        <row r="24">
          <cell r="B24">
            <v>26</v>
          </cell>
          <cell r="C24" t="str">
            <v>SW ESU - Team 4</v>
          </cell>
          <cell r="D24">
            <v>3</v>
          </cell>
        </row>
        <row r="25">
          <cell r="B25">
            <v>27</v>
          </cell>
          <cell r="C25" t="str">
            <v>SW ESU - Lou Lou</v>
          </cell>
          <cell r="D25">
            <v>0</v>
          </cell>
        </row>
        <row r="26">
          <cell r="B26">
            <v>30</v>
          </cell>
          <cell r="C26" t="str">
            <v>Tempest ESU - Carver Exploer 1</v>
          </cell>
          <cell r="D26">
            <v>3</v>
          </cell>
        </row>
        <row r="27">
          <cell r="B27">
            <v>31</v>
          </cell>
          <cell r="C27" t="str">
            <v>Tempest ESU - Carver Exploer 2</v>
          </cell>
          <cell r="D27">
            <v>3</v>
          </cell>
        </row>
        <row r="28">
          <cell r="B28">
            <v>41</v>
          </cell>
          <cell r="C28" t="str">
            <v>5th North Watford - Got any grapes?</v>
          </cell>
          <cell r="D28">
            <v>0</v>
          </cell>
        </row>
        <row r="29">
          <cell r="B29">
            <v>42</v>
          </cell>
          <cell r="C29" t="str">
            <v>5th North Watford - Waddle Waddle</v>
          </cell>
          <cell r="D29">
            <v>0</v>
          </cell>
        </row>
        <row r="30">
          <cell r="B30">
            <v>43</v>
          </cell>
          <cell r="C30" t="str">
            <v>5th SW - The Inbetweeners</v>
          </cell>
          <cell r="D30">
            <v>3</v>
          </cell>
        </row>
        <row r="31">
          <cell r="B31">
            <v>51</v>
          </cell>
          <cell r="C31" t="str">
            <v>Centurions ESU - Centurions Team 1</v>
          </cell>
          <cell r="D31">
            <v>1</v>
          </cell>
        </row>
        <row r="32">
          <cell r="B32">
            <v>52</v>
          </cell>
          <cell r="C32" t="str">
            <v>Centurions ESU - Centurions Team 2</v>
          </cell>
          <cell r="D32">
            <v>2</v>
          </cell>
        </row>
        <row r="33">
          <cell r="B33">
            <v>53</v>
          </cell>
          <cell r="C33" t="str">
            <v>Watford North ESU - Omega</v>
          </cell>
          <cell r="D33">
            <v>0</v>
          </cell>
        </row>
        <row r="34">
          <cell r="B34">
            <v>54</v>
          </cell>
          <cell r="C34" t="str">
            <v>Watford North ESU - Team 1 / Got Any Glue</v>
          </cell>
          <cell r="D34">
            <v>0</v>
          </cell>
        </row>
        <row r="35">
          <cell r="B35">
            <v>55</v>
          </cell>
          <cell r="C35" t="str">
            <v>Watford North ESU - Team 2 / Got Any Duck Tape</v>
          </cell>
          <cell r="D35">
            <v>2</v>
          </cell>
        </row>
        <row r="36">
          <cell r="B36">
            <v>44</v>
          </cell>
          <cell r="C36" t="str">
            <v>1st Sawston - Sawston Scouts</v>
          </cell>
          <cell r="D36">
            <v>0</v>
          </cell>
        </row>
        <row r="37">
          <cell r="B37">
            <v>28</v>
          </cell>
          <cell r="C37" t="str">
            <v>Steeple Bumpstead - Gone Interstellar</v>
          </cell>
          <cell r="D37">
            <v>4</v>
          </cell>
        </row>
        <row r="38">
          <cell r="B38">
            <v>29</v>
          </cell>
          <cell r="C38" t="str">
            <v>Steeple Bumpstead ESU - In Deep Space</v>
          </cell>
          <cell r="D3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F6-A624-497B-A329-7AF1D6169FBD}">
  <sheetPr>
    <tabColor theme="3"/>
  </sheetPr>
  <dimension ref="B1:W45"/>
  <sheetViews>
    <sheetView showGridLines="0" tabSelected="1" zoomScale="60" zoomScaleNormal="6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Q1" sqref="Q1:R1"/>
    </sheetView>
  </sheetViews>
  <sheetFormatPr defaultColWidth="11.42578125" defaultRowHeight="15" x14ac:dyDescent="0.25"/>
  <cols>
    <col min="2" max="2" width="7.85546875" bestFit="1" customWidth="1"/>
    <col min="3" max="3" width="17.7109375" bestFit="1" customWidth="1"/>
    <col min="4" max="4" width="12" bestFit="1" customWidth="1"/>
    <col min="5" max="5" width="39.28515625" bestFit="1" customWidth="1"/>
    <col min="6" max="6" width="13.42578125" customWidth="1"/>
    <col min="7" max="7" width="15" bestFit="1" customWidth="1"/>
    <col min="8" max="8" width="15.28515625" bestFit="1" customWidth="1"/>
    <col min="9" max="9" width="15.28515625" customWidth="1"/>
    <col min="10" max="10" width="11.42578125" bestFit="1" customWidth="1"/>
    <col min="11" max="11" width="11.42578125" customWidth="1"/>
    <col min="12" max="12" width="8.140625" bestFit="1" customWidth="1"/>
    <col min="13" max="13" width="7.42578125" customWidth="1"/>
    <col min="14" max="14" width="11.28515625" bestFit="1" customWidth="1"/>
    <col min="15" max="15" width="11.28515625" customWidth="1"/>
    <col min="16" max="16" width="17.140625" bestFit="1" customWidth="1"/>
    <col min="17" max="17" width="12.42578125" customWidth="1"/>
    <col min="18" max="18" width="16.85546875" bestFit="1" customWidth="1"/>
    <col min="19" max="19" width="16.85546875" customWidth="1"/>
    <col min="20" max="20" width="11.140625" bestFit="1" customWidth="1"/>
    <col min="21" max="21" width="10.140625" customWidth="1"/>
    <col min="22" max="22" width="17" bestFit="1" customWidth="1"/>
  </cols>
  <sheetData>
    <row r="1" spans="2:22" x14ac:dyDescent="0.25">
      <c r="T1" t="s">
        <v>0</v>
      </c>
    </row>
    <row r="2" spans="2:22" ht="15.75" thickBot="1" x14ac:dyDescent="0.3">
      <c r="H2" s="1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ht="17.25" thickTop="1" thickBot="1" x14ac:dyDescent="0.3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1" t="s">
        <v>9</v>
      </c>
      <c r="J3" s="2" t="s">
        <v>10</v>
      </c>
      <c r="K3" s="3" t="s">
        <v>11</v>
      </c>
      <c r="L3" s="2" t="s">
        <v>12</v>
      </c>
      <c r="M3" s="3" t="s">
        <v>11</v>
      </c>
      <c r="N3" s="2" t="s">
        <v>13</v>
      </c>
      <c r="O3" s="3" t="s">
        <v>11</v>
      </c>
      <c r="P3" s="4" t="s">
        <v>14</v>
      </c>
      <c r="Q3" s="4" t="s">
        <v>15</v>
      </c>
      <c r="R3" s="2" t="s">
        <v>16</v>
      </c>
      <c r="S3" s="4" t="s">
        <v>17</v>
      </c>
      <c r="T3" s="2" t="s">
        <v>18</v>
      </c>
      <c r="U3" s="4" t="s">
        <v>19</v>
      </c>
      <c r="V3" s="4" t="s">
        <v>20</v>
      </c>
    </row>
    <row r="4" spans="2:22" ht="17.25" thickTop="1" thickBot="1" x14ac:dyDescent="0.3">
      <c r="B4" t="s">
        <v>21</v>
      </c>
      <c r="C4" t="s">
        <v>22</v>
      </c>
      <c r="D4">
        <v>3</v>
      </c>
      <c r="E4" t="s">
        <v>23</v>
      </c>
      <c r="F4">
        <v>7</v>
      </c>
      <c r="G4">
        <v>1</v>
      </c>
      <c r="I4">
        <v>10</v>
      </c>
      <c r="J4" s="5">
        <f>VLOOKUP(D4,[1]ExtraLives!$D$4:$E$41,2,FALSE)</f>
        <v>6</v>
      </c>
      <c r="K4" s="3">
        <f>_xlfn.IFNA(VLOOKUP(D4,'[1]Extra Lives'!B:D,3,FALSE),"")</f>
        <v>2</v>
      </c>
      <c r="L4" s="5">
        <v>1</v>
      </c>
      <c r="M4" s="3">
        <f>IF(B4="Walking",VLOOKUP(D4,[1]Catches!$Q$4:$T$100,4,FALSE),VLOOKUP(D4,[1]Catches!$B$4:$E$21,4,FALSE))</f>
        <v>1</v>
      </c>
      <c r="N4" s="5">
        <v>0</v>
      </c>
      <c r="O4" s="3">
        <f>_xlfn.IFNA(VLOOKUP(D4,[1]Retirements!B:D,3,FALSE),"")</f>
        <v>0</v>
      </c>
      <c r="P4" s="4">
        <f t="shared" ref="P4:P44" si="0">IF(B4="Walking",IF((F4-N4)&lt;3,-3,0),0)</f>
        <v>0</v>
      </c>
      <c r="Q4" s="4">
        <f t="shared" ref="Q4:Q44" si="1">IF(B4="Walking",I4+J4-L4+P4,IF(B4="Catching",I4+L4,""))</f>
        <v>15</v>
      </c>
      <c r="R4" s="6">
        <v>0.41666666666666669</v>
      </c>
      <c r="S4" s="7" cm="1">
        <f t="array" ref="S4">IF(OR($R4="",LOWER($B4)="catching",LOWER($B4)="catchers"),"",1+SUMPRODUCT(($C$4:$C$44=$C4)*(LOWER($B$4:$B$44)&lt;&gt;"catching")*(LOWER($B$4:$B$44)&lt;&gt;"catchers")*($R$4:$R$44&lt;&gt;"")*(MOD($R$4:$R$44-TIME(12,0,0),1)&lt;MOD($R4-TIME(12,0,0),1))))</f>
        <v>9</v>
      </c>
      <c r="T4" s="6">
        <v>0.48194444444444445</v>
      </c>
      <c r="U4" s="7" cm="1">
        <f t="array" ref="U4">IF(LOWER($B4)&lt;&gt;"walking","",IF($T4="","",IF(UPPER($T4)="DNF",SUMPRODUCT(($C$4:$C$44=$C4)*(LOWER($B$4:$B$44)="walking")*ISNUMBER($T$4:$T$44))+1,1+SUMPRODUCT(($C$4:$C$44=$C4)*(LOWER($B$4:$B$44)="walking")*ISNUMBER($T$4:$T$44)*($T$4:$T$44&lt;$T4)))))</f>
        <v>4</v>
      </c>
      <c r="V4" s="7" cm="1">
        <f t="array" ref="V4">IF(OR($B4="",$C4=""),"",IF(UPPER($T4)="DNF","DNF",IF(OR(LOWER($B4)="catching",LOWER($B4)="catchers"),1+SUMPRODUCT(((LOWER($B$4:$B$44)="catching")+(LOWER($B$4:$B$44)="catchers")&gt;0)*(UPPER($T$4:$T$44)&lt;&gt;"DNF")*((($Q$4:$Q$44&gt;$Q4)+(($Q$4:$Q$44=$Q4)*IF(ISNUMBER($R4),ISNUMBER($R$4:$R$44)*($R$4:$R$44&lt;$R4),ISNUMBER($R$4:$R$44))))&gt;0)),1+SUMPRODUCT(($C$4:$C$44=$C4)*(LOWER($B$4:$B$44)="walking")*(UPPER($T$4:$T$44)&lt;&gt;"DNF")*((($Q$4:$Q$44&gt;$Q4)+(($Q$4:$Q$44=$Q4)*($N$4:$N$44&lt;$N4))+(($Q$4:$Q$44=$Q4)*($N$4:$N$44=$N4)*($S$4:$S$44&lt;$S4))+(($Q$4:$Q$44=$Q4)*($N$4:$N$44=$N4)*($S$4:$S$44=$S4)*($U$4:$U$44&lt;$U4)))&gt;0)))))</f>
        <v>6</v>
      </c>
    </row>
    <row r="5" spans="2:22" ht="17.25" thickTop="1" thickBot="1" x14ac:dyDescent="0.3">
      <c r="B5" t="s">
        <v>21</v>
      </c>
      <c r="C5" t="s">
        <v>22</v>
      </c>
      <c r="D5">
        <v>4</v>
      </c>
      <c r="E5" t="s">
        <v>24</v>
      </c>
      <c r="F5">
        <v>4</v>
      </c>
      <c r="G5">
        <v>1</v>
      </c>
      <c r="I5">
        <v>10</v>
      </c>
      <c r="J5" s="5">
        <f>VLOOKUP(D5,[1]ExtraLives!$D$4:$E$41,2,FALSE)</f>
        <v>3</v>
      </c>
      <c r="K5" s="3">
        <f>_xlfn.IFNA(VLOOKUP(D5,'[1]Extra Lives'!B:D,3,FALSE),"")</f>
        <v>1</v>
      </c>
      <c r="L5" s="5">
        <v>0</v>
      </c>
      <c r="M5" s="3">
        <f>IF(B5="Walking",VLOOKUP(D5,[1]Catches!$Q$4:$T$100,4,FALSE),VLOOKUP(D5,[1]Catches!$B$4:$E$21,4,FALSE))</f>
        <v>0</v>
      </c>
      <c r="N5" s="5">
        <v>0</v>
      </c>
      <c r="O5" s="3">
        <f>_xlfn.IFNA(VLOOKUP(D5,[1]Retirements!B:D,3,FALSE),"")</f>
        <v>0</v>
      </c>
      <c r="P5" s="4">
        <f t="shared" si="0"/>
        <v>0</v>
      </c>
      <c r="Q5" s="4">
        <f t="shared" si="1"/>
        <v>13</v>
      </c>
      <c r="R5" s="6">
        <v>0.47847222222222224</v>
      </c>
      <c r="S5" s="7" cm="1">
        <f t="array" ref="S5">IF(OR($R5="",LOWER($B5)="catching",LOWER($B5)="catchers"),"",1+SUMPRODUCT(($C$4:$C$44=$C5)*(LOWER($B$4:$B$44)&lt;&gt;"catching")*(LOWER($B$4:$B$44)&lt;&gt;"catchers")*($R$4:$R$44&lt;&gt;"")*(MOD($R$4:$R$44-TIME(12,0,0),1)&lt;MOD($R5-TIME(12,0,0),1))))</f>
        <v>11</v>
      </c>
      <c r="T5" s="6">
        <v>0.49236111111111114</v>
      </c>
      <c r="U5" s="7" cm="1">
        <f t="array" ref="U5">IF(LOWER($B5)&lt;&gt;"walking","",IF($T5="","",IF(UPPER($T5)="DNF",SUMPRODUCT(($C$4:$C$44=$C5)*(LOWER($B$4:$B$44)="walking")*ISNUMBER($T$4:$T$44))+1,1+SUMPRODUCT(($C$4:$C$44=$C5)*(LOWER($B$4:$B$44)="walking")*ISNUMBER($T$4:$T$44)*($T$4:$T$44&lt;$T5)))))</f>
        <v>8</v>
      </c>
      <c r="V5" s="7" cm="1">
        <f t="array" ref="V5">IF(OR($B5="",$C5=""),"",IF(UPPER($T5)="DNF","DNF",IF(OR(LOWER($B5)="catching",LOWER($B5)="catchers"),1+SUMPRODUCT(((LOWER($B$4:$B$44)="catching")+(LOWER($B$4:$B$44)="catchers")&gt;0)*(UPPER($T$4:$T$44)&lt;&gt;"DNF")*((($Q$4:$Q$44&gt;$Q5)+(($Q$4:$Q$44=$Q5)*IF(ISNUMBER($R5),ISNUMBER($R$4:$R$44)*($R$4:$R$44&lt;$R5),ISNUMBER($R$4:$R$44))))&gt;0)),1+SUMPRODUCT(($C$4:$C$44=$C5)*(LOWER($B$4:$B$44)="walking")*(UPPER($T$4:$T$44)&lt;&gt;"DNF")*((($Q$4:$Q$44&gt;$Q5)+(($Q$4:$Q$44=$Q5)*($N$4:$N$44&lt;$N5))+(($Q$4:$Q$44=$Q5)*($N$4:$N$44=$N5)*($S$4:$S$44&lt;$S5))+(($Q$4:$Q$44=$Q5)*($N$4:$N$44=$N5)*($S$4:$S$44=$S5)*($U$4:$U$44&lt;$U5)))&gt;0)))))</f>
        <v>9</v>
      </c>
    </row>
    <row r="6" spans="2:22" ht="17.25" thickTop="1" thickBot="1" x14ac:dyDescent="0.3">
      <c r="B6" t="s">
        <v>21</v>
      </c>
      <c r="C6" t="s">
        <v>22</v>
      </c>
      <c r="D6">
        <v>5</v>
      </c>
      <c r="E6" t="s">
        <v>25</v>
      </c>
      <c r="F6">
        <v>4</v>
      </c>
      <c r="G6">
        <v>1</v>
      </c>
      <c r="I6">
        <v>10</v>
      </c>
      <c r="J6" s="5">
        <f>VLOOKUP(D6,[1]ExtraLives!$D$4:$E$41,2,FALSE)</f>
        <v>7</v>
      </c>
      <c r="K6" s="3">
        <f>_xlfn.IFNA(VLOOKUP(D6,'[1]Extra Lives'!B:D,3,FALSE),"")</f>
        <v>0</v>
      </c>
      <c r="L6" s="5">
        <v>1</v>
      </c>
      <c r="M6" s="3">
        <f>IF(B6="Walking",VLOOKUP(D6,[1]Catches!$Q$4:$T$100,4,FALSE),VLOOKUP(D6,[1]Catches!$B$4:$E$21,4,FALSE))</f>
        <v>1</v>
      </c>
      <c r="N6" s="5">
        <v>0</v>
      </c>
      <c r="O6" s="3">
        <f>_xlfn.IFNA(VLOOKUP(D6,[1]Retirements!B:D,3,FALSE),"")</f>
        <v>0</v>
      </c>
      <c r="P6" s="4">
        <f t="shared" si="0"/>
        <v>0</v>
      </c>
      <c r="Q6" s="4">
        <f t="shared" si="1"/>
        <v>16</v>
      </c>
      <c r="R6" s="6">
        <v>0.42291666666666666</v>
      </c>
      <c r="S6" s="7" cm="1">
        <f t="array" ref="S6">IF(OR($R6="",LOWER($B6)="catching",LOWER($B6)="catchers"),"",1+SUMPRODUCT(($C$4:$C$44=$C6)*(LOWER($B$4:$B$44)&lt;&gt;"catching")*(LOWER($B$4:$B$44)&lt;&gt;"catchers")*($R$4:$R$44&lt;&gt;"")*(MOD($R$4:$R$44-TIME(12,0,0),1)&lt;MOD($R6-TIME(12,0,0),1))))</f>
        <v>10</v>
      </c>
      <c r="T6" s="6">
        <v>0.48819444444444443</v>
      </c>
      <c r="U6" s="7" cm="1">
        <f t="array" ref="U6">IF(LOWER($B6)&lt;&gt;"walking","",IF($T6="","",IF(UPPER($T6)="DNF",SUMPRODUCT(($C$4:$C$44=$C6)*(LOWER($B$4:$B$44)="walking")*ISNUMBER($T$4:$T$44))+1,1+SUMPRODUCT(($C$4:$C$44=$C6)*(LOWER($B$4:$B$44)="walking")*ISNUMBER($T$4:$T$44)*($T$4:$T$44&lt;$T6)))))</f>
        <v>6</v>
      </c>
      <c r="V6" s="7" cm="1">
        <f t="array" ref="V6">IF(OR($B6="",$C6=""),"",IF(UPPER($T6)="DNF","DNF",IF(OR(LOWER($B6)="catching",LOWER($B6)="catchers"),1+SUMPRODUCT(((LOWER($B$4:$B$44)="catching")+(LOWER($B$4:$B$44)="catchers")&gt;0)*(UPPER($T$4:$T$44)&lt;&gt;"DNF")*((($Q$4:$Q$44&gt;$Q6)+(($Q$4:$Q$44=$Q6)*IF(ISNUMBER($R6),ISNUMBER($R$4:$R$44)*($R$4:$R$44&lt;$R6),ISNUMBER($R$4:$R$44))))&gt;0)),1+SUMPRODUCT(($C$4:$C$44=$C6)*(LOWER($B$4:$B$44)="walking")*(UPPER($T$4:$T$44)&lt;&gt;"DNF")*((($Q$4:$Q$44&gt;$Q6)+(($Q$4:$Q$44=$Q6)*($N$4:$N$44&lt;$N6))+(($Q$4:$Q$44=$Q6)*($N$4:$N$44=$N6)*($S$4:$S$44&lt;$S6))+(($Q$4:$Q$44=$Q6)*($N$4:$N$44=$N6)*($S$4:$S$44=$S6)*($U$4:$U$44&lt;$U6)))&gt;0)))))</f>
        <v>4</v>
      </c>
    </row>
    <row r="7" spans="2:22" ht="17.25" thickTop="1" thickBot="1" x14ac:dyDescent="0.3">
      <c r="B7" t="s">
        <v>21</v>
      </c>
      <c r="C7" t="s">
        <v>22</v>
      </c>
      <c r="D7">
        <v>6</v>
      </c>
      <c r="E7" t="s">
        <v>26</v>
      </c>
      <c r="F7">
        <v>5</v>
      </c>
      <c r="G7">
        <v>1</v>
      </c>
      <c r="I7">
        <v>10</v>
      </c>
      <c r="J7" s="5">
        <f>VLOOKUP(D7,[1]ExtraLives!$D$4:$E$41,2,FALSE)</f>
        <v>8</v>
      </c>
      <c r="K7" s="3">
        <f>_xlfn.IFNA(VLOOKUP(D7,'[1]Extra Lives'!B:D,3,FALSE),"")</f>
        <v>3</v>
      </c>
      <c r="L7" s="5">
        <v>2</v>
      </c>
      <c r="M7" s="3">
        <f>IF(B7="Walking",VLOOKUP(D7,[1]Catches!$Q$4:$T$100,4,FALSE),VLOOKUP(D7,[1]Catches!$B$4:$E$21,4,FALSE))</f>
        <v>2</v>
      </c>
      <c r="N7" s="5">
        <v>0</v>
      </c>
      <c r="O7" s="3">
        <f>_xlfn.IFNA(VLOOKUP(D7,[1]Retirements!B:D,3,FALSE),"")</f>
        <v>0</v>
      </c>
      <c r="P7" s="4">
        <f t="shared" si="0"/>
        <v>0</v>
      </c>
      <c r="Q7" s="4">
        <f t="shared" si="1"/>
        <v>16</v>
      </c>
      <c r="R7" s="6">
        <v>0.76388888888888884</v>
      </c>
      <c r="S7" s="7" cm="1">
        <f t="array" ref="S7">IF(OR($R7="",LOWER($B7)="catching",LOWER($B7)="catchers"),"",1+SUMPRODUCT(($C$4:$C$44=$C7)*(LOWER($B$4:$B$44)&lt;&gt;"catching")*(LOWER($B$4:$B$44)&lt;&gt;"catchers")*($R$4:$R$44&lt;&gt;"")*(MOD($R$4:$R$44-TIME(12,0,0),1)&lt;MOD($R7-TIME(12,0,0),1))))</f>
        <v>3</v>
      </c>
      <c r="T7" s="6">
        <v>0.49166666666666664</v>
      </c>
      <c r="U7" s="7" cm="1">
        <f t="array" ref="U7">IF(LOWER($B7)&lt;&gt;"walking","",IF($T7="","",IF(UPPER($T7)="DNF",SUMPRODUCT(($C$4:$C$44=$C7)*(LOWER($B$4:$B$44)="walking")*ISNUMBER($T$4:$T$44))+1,1+SUMPRODUCT(($C$4:$C$44=$C7)*(LOWER($B$4:$B$44)="walking")*ISNUMBER($T$4:$T$44)*($T$4:$T$44&lt;$T7)))))</f>
        <v>7</v>
      </c>
      <c r="V7" s="7" cm="1">
        <f t="array" ref="V7">IF(OR($B7="",$C7=""),"",IF(UPPER($T7)="DNF","DNF",IF(OR(LOWER($B7)="catching",LOWER($B7)="catchers"),1+SUMPRODUCT(((LOWER($B$4:$B$44)="catching")+(LOWER($B$4:$B$44)="catchers")&gt;0)*(UPPER($T$4:$T$44)&lt;&gt;"DNF")*((($Q$4:$Q$44&gt;$Q7)+(($Q$4:$Q$44=$Q7)*IF(ISNUMBER($R7),ISNUMBER($R$4:$R$44)*($R$4:$R$44&lt;$R7),ISNUMBER($R$4:$R$44))))&gt;0)),1+SUMPRODUCT(($C$4:$C$44=$C7)*(LOWER($B$4:$B$44)="walking")*(UPPER($T$4:$T$44)&lt;&gt;"DNF")*((($Q$4:$Q$44&gt;$Q7)+(($Q$4:$Q$44=$Q7)*($N$4:$N$44&lt;$N7))+(($Q$4:$Q$44=$Q7)*($N$4:$N$44=$N7)*($S$4:$S$44&lt;$S7))+(($Q$4:$Q$44=$Q7)*($N$4:$N$44=$N7)*($S$4:$S$44=$S7)*($U$4:$U$44&lt;$U7)))&gt;0)))))</f>
        <v>3</v>
      </c>
    </row>
    <row r="8" spans="2:22" ht="17.25" thickTop="1" thickBot="1" x14ac:dyDescent="0.3">
      <c r="B8" t="s">
        <v>21</v>
      </c>
      <c r="C8" t="s">
        <v>22</v>
      </c>
      <c r="D8">
        <v>7</v>
      </c>
      <c r="E8" t="s">
        <v>27</v>
      </c>
      <c r="F8">
        <v>5</v>
      </c>
      <c r="G8">
        <v>2</v>
      </c>
      <c r="I8">
        <v>10</v>
      </c>
      <c r="J8" s="5">
        <f>VLOOKUP(D8,[1]ExtraLives!$D$4:$E$41,2,FALSE)</f>
        <v>4</v>
      </c>
      <c r="K8" s="3">
        <f>_xlfn.IFNA(VLOOKUP(D8,'[1]Extra Lives'!B:D,3,FALSE),"")</f>
        <v>1</v>
      </c>
      <c r="L8" s="5">
        <v>3</v>
      </c>
      <c r="M8" s="3">
        <f>IF(B8="Walking",VLOOKUP(D8,[1]Catches!$Q$4:$T$100,4,FALSE),VLOOKUP(D8,[1]Catches!$B$4:$E$21,4,FALSE))</f>
        <v>3</v>
      </c>
      <c r="N8" s="5">
        <v>1</v>
      </c>
      <c r="O8" s="3">
        <f>_xlfn.IFNA(VLOOKUP(D8,[1]Retirements!B:D,3,FALSE),"")</f>
        <v>1</v>
      </c>
      <c r="P8" s="4">
        <f t="shared" si="0"/>
        <v>0</v>
      </c>
      <c r="Q8" s="4">
        <f t="shared" si="1"/>
        <v>11</v>
      </c>
      <c r="R8" s="6">
        <v>0.66666666666666663</v>
      </c>
      <c r="S8" s="7" cm="1">
        <f t="array" ref="S8">IF(OR($R8="",LOWER($B8)="catching",LOWER($B8)="catchers"),"",1+SUMPRODUCT(($C$4:$C$44=$C8)*(LOWER($B$4:$B$44)&lt;&gt;"catching")*(LOWER($B$4:$B$44)&lt;&gt;"catchers")*($R$4:$R$44&lt;&gt;"")*(MOD($R$4:$R$44-TIME(12,0,0),1)&lt;MOD($R8-TIME(12,0,0),1))))</f>
        <v>1</v>
      </c>
      <c r="T8" s="6">
        <v>0.49930555555555556</v>
      </c>
      <c r="U8" s="7" cm="1">
        <f t="array" ref="U8">IF(LOWER($B8)&lt;&gt;"walking","",IF($T8="","",IF(UPPER($T8)="DNF",SUMPRODUCT(($C$4:$C$44=$C8)*(LOWER($B$4:$B$44)="walking")*ISNUMBER($T$4:$T$44))+1,1+SUMPRODUCT(($C$4:$C$44=$C8)*(LOWER($B$4:$B$44)="walking")*ISNUMBER($T$4:$T$44)*($T$4:$T$44&lt;$T8)))))</f>
        <v>12</v>
      </c>
      <c r="V8" s="7" cm="1">
        <f t="array" ref="V8">IF(OR($B8="",$C8=""),"",IF(UPPER($T8)="DNF","DNF",IF(OR(LOWER($B8)="catching",LOWER($B8)="catchers"),1+SUMPRODUCT(((LOWER($B$4:$B$44)="catching")+(LOWER($B$4:$B$44)="catchers")&gt;0)*(UPPER($T$4:$T$44)&lt;&gt;"DNF")*((($Q$4:$Q$44&gt;$Q8)+(($Q$4:$Q$44=$Q8)*IF(ISNUMBER($R8),ISNUMBER($R$4:$R$44)*($R$4:$R$44&lt;$R8),ISNUMBER($R$4:$R$44))))&gt;0)),1+SUMPRODUCT(($C$4:$C$44=$C8)*(LOWER($B$4:$B$44)="walking")*(UPPER($T$4:$T$44)&lt;&gt;"DNF")*((($Q$4:$Q$44&gt;$Q8)+(($Q$4:$Q$44=$Q8)*($N$4:$N$44&lt;$N8))+(($Q$4:$Q$44=$Q8)*($N$4:$N$44=$N8)*($S$4:$S$44&lt;$S8))+(($Q$4:$Q$44=$Q8)*($N$4:$N$44=$N8)*($S$4:$S$44=$S8)*($U$4:$U$44&lt;$U8)))&gt;0)))))</f>
        <v>11</v>
      </c>
    </row>
    <row r="9" spans="2:22" ht="17.25" thickTop="1" thickBot="1" x14ac:dyDescent="0.3">
      <c r="B9" t="s">
        <v>21</v>
      </c>
      <c r="C9" t="s">
        <v>22</v>
      </c>
      <c r="D9">
        <v>8</v>
      </c>
      <c r="E9" t="s">
        <v>28</v>
      </c>
      <c r="F9">
        <v>5</v>
      </c>
      <c r="G9">
        <v>1</v>
      </c>
      <c r="I9">
        <v>10</v>
      </c>
      <c r="J9" s="5">
        <f>VLOOKUP(D9,[1]ExtraLives!$D$4:$E$41,2,FALSE)</f>
        <v>6</v>
      </c>
      <c r="K9" s="3">
        <f>_xlfn.IFNA(VLOOKUP(D9,'[1]Extra Lives'!B:D,3,FALSE),"")</f>
        <v>2</v>
      </c>
      <c r="L9" s="5">
        <v>1</v>
      </c>
      <c r="M9" s="3">
        <f>IF(B9="Walking",VLOOKUP(D9,[1]Catches!$Q$4:$T$100,4,FALSE),VLOOKUP(D9,[1]Catches!$B$4:$E$21,4,FALSE))</f>
        <v>1</v>
      </c>
      <c r="N9" s="5">
        <v>1</v>
      </c>
      <c r="O9" s="3">
        <f>_xlfn.IFNA(VLOOKUP(D9,[1]Retirements!B:D,3,FALSE),"")</f>
        <v>1</v>
      </c>
      <c r="P9" s="4">
        <f t="shared" si="0"/>
        <v>0</v>
      </c>
      <c r="Q9" s="4">
        <f t="shared" si="1"/>
        <v>15</v>
      </c>
      <c r="R9" s="6">
        <v>0.38194444444444442</v>
      </c>
      <c r="S9" s="7" cm="1">
        <f t="array" ref="S9">IF(OR($R9="",LOWER($B9)="catching",LOWER($B9)="catchers"),"",1+SUMPRODUCT(($C$4:$C$44=$C9)*(LOWER($B$4:$B$44)&lt;&gt;"catching")*(LOWER($B$4:$B$44)&lt;&gt;"catchers")*($R$4:$R$44&lt;&gt;"")*(MOD($R$4:$R$44-TIME(12,0,0),1)&lt;MOD($R9-TIME(12,0,0),1))))</f>
        <v>7</v>
      </c>
      <c r="T9" s="6">
        <v>0.49652777777777779</v>
      </c>
      <c r="U9" s="7" cm="1">
        <f t="array" ref="U9">IF(LOWER($B9)&lt;&gt;"walking","",IF($T9="","",IF(UPPER($T9)="DNF",SUMPRODUCT(($C$4:$C$44=$C9)*(LOWER($B$4:$B$44)="walking")*ISNUMBER($T$4:$T$44))+1,1+SUMPRODUCT(($C$4:$C$44=$C9)*(LOWER($B$4:$B$44)="walking")*ISNUMBER($T$4:$T$44)*($T$4:$T$44&lt;$T9)))))</f>
        <v>11</v>
      </c>
      <c r="V9" s="7" cm="1">
        <f t="array" ref="V9">IF(OR($B9="",$C9=""),"",IF(UPPER($T9)="DNF","DNF",IF(OR(LOWER($B9)="catching",LOWER($B9)="catchers"),1+SUMPRODUCT(((LOWER($B$4:$B$44)="catching")+(LOWER($B$4:$B$44)="catchers")&gt;0)*(UPPER($T$4:$T$44)&lt;&gt;"DNF")*((($Q$4:$Q$44&gt;$Q9)+(($Q$4:$Q$44=$Q9)*IF(ISNUMBER($R9),ISNUMBER($R$4:$R$44)*($R$4:$R$44&lt;$R9),ISNUMBER($R$4:$R$44))))&gt;0)),1+SUMPRODUCT(($C$4:$C$44=$C9)*(LOWER($B$4:$B$44)="walking")*(UPPER($T$4:$T$44)&lt;&gt;"DNF")*((($Q$4:$Q$44&gt;$Q9)+(($Q$4:$Q$44=$Q9)*($N$4:$N$44&lt;$N9))+(($Q$4:$Q$44=$Q9)*($N$4:$N$44=$N9)*($S$4:$S$44&lt;$S9))+(($Q$4:$Q$44=$Q9)*($N$4:$N$44=$N9)*($S$4:$S$44=$S9)*($U$4:$U$44&lt;$U9)))&gt;0)))))</f>
        <v>7</v>
      </c>
    </row>
    <row r="10" spans="2:22" ht="17.25" thickTop="1" thickBot="1" x14ac:dyDescent="0.3">
      <c r="B10" t="s">
        <v>21</v>
      </c>
      <c r="C10" t="s">
        <v>22</v>
      </c>
      <c r="D10">
        <v>9</v>
      </c>
      <c r="E10" t="s">
        <v>29</v>
      </c>
      <c r="F10">
        <v>5</v>
      </c>
      <c r="G10">
        <v>1</v>
      </c>
      <c r="I10">
        <v>10</v>
      </c>
      <c r="J10" s="5">
        <f>VLOOKUP(D10,[1]ExtraLives!$D$4:$E$41,2,FALSE)</f>
        <v>10</v>
      </c>
      <c r="K10" s="3">
        <f>_xlfn.IFNA(VLOOKUP(D10,'[1]Extra Lives'!B:D,3,FALSE),"")</f>
        <v>0</v>
      </c>
      <c r="L10" s="5">
        <v>2</v>
      </c>
      <c r="M10" s="3">
        <f>IF(B10="Walking",VLOOKUP(D10,[1]Catches!$Q$4:$T$100,4,FALSE),VLOOKUP(D10,[1]Catches!$B$4:$E$21,4,FALSE))</f>
        <v>2</v>
      </c>
      <c r="N10" s="5">
        <v>0</v>
      </c>
      <c r="O10" s="3">
        <f>_xlfn.IFNA(VLOOKUP(D10,[1]Retirements!B:D,3,FALSE),"")</f>
        <v>0</v>
      </c>
      <c r="P10" s="4">
        <f t="shared" si="0"/>
        <v>0</v>
      </c>
      <c r="Q10" s="4">
        <f t="shared" si="1"/>
        <v>18</v>
      </c>
      <c r="R10" s="6">
        <v>0.8</v>
      </c>
      <c r="S10" s="7" cm="1">
        <f t="array" ref="S10">IF(OR($R10="",LOWER($B10)="catching",LOWER($B10)="catchers"),"",1+SUMPRODUCT(($C$4:$C$44=$C10)*(LOWER($B$4:$B$44)&lt;&gt;"catching")*(LOWER($B$4:$B$44)&lt;&gt;"catchers")*($R$4:$R$44&lt;&gt;"")*(MOD($R$4:$R$44-TIME(12,0,0),1)&lt;MOD($R10-TIME(12,0,0),1))))</f>
        <v>4</v>
      </c>
      <c r="T10" s="6">
        <v>0.49375000000000002</v>
      </c>
      <c r="U10" s="7" cm="1">
        <f t="array" ref="U10">IF(LOWER($B10)&lt;&gt;"walking","",IF($T10="","",IF(UPPER($T10)="DNF",SUMPRODUCT(($C$4:$C$44=$C10)*(LOWER($B$4:$B$44)="walking")*ISNUMBER($T$4:$T$44))+1,1+SUMPRODUCT(($C$4:$C$44=$C10)*(LOWER($B$4:$B$44)="walking")*ISNUMBER($T$4:$T$44)*($T$4:$T$44&lt;$T10)))))</f>
        <v>10</v>
      </c>
      <c r="V10" s="7" cm="1">
        <f t="array" ref="V10">IF(OR($B10="",$C10=""),"",IF(UPPER($T10)="DNF","DNF",IF(OR(LOWER($B10)="catching",LOWER($B10)="catchers"),1+SUMPRODUCT(((LOWER($B$4:$B$44)="catching")+(LOWER($B$4:$B$44)="catchers")&gt;0)*(UPPER($T$4:$T$44)&lt;&gt;"DNF")*((($Q$4:$Q$44&gt;$Q10)+(($Q$4:$Q$44=$Q10)*IF(ISNUMBER($R10),ISNUMBER($R$4:$R$44)*($R$4:$R$44&lt;$R10),ISNUMBER($R$4:$R$44))))&gt;0)),1+SUMPRODUCT(($C$4:$C$44=$C10)*(LOWER($B$4:$B$44)="walking")*(UPPER($T$4:$T$44)&lt;&gt;"DNF")*((($Q$4:$Q$44&gt;$Q10)+(($Q$4:$Q$44=$Q10)*($N$4:$N$44&lt;$N10))+(($Q$4:$Q$44=$Q10)*($N$4:$N$44=$N10)*($S$4:$S$44&lt;$S10))+(($Q$4:$Q$44=$Q10)*($N$4:$N$44=$N10)*($S$4:$S$44=$S10)*($U$4:$U$44&lt;$U10)))&gt;0)))))</f>
        <v>1</v>
      </c>
    </row>
    <row r="11" spans="2:22" ht="17.25" thickTop="1" thickBot="1" x14ac:dyDescent="0.3">
      <c r="B11" t="s">
        <v>21</v>
      </c>
      <c r="C11" t="s">
        <v>22</v>
      </c>
      <c r="D11">
        <v>10</v>
      </c>
      <c r="E11" t="s">
        <v>30</v>
      </c>
      <c r="F11">
        <v>5</v>
      </c>
      <c r="G11">
        <v>1</v>
      </c>
      <c r="I11">
        <v>10</v>
      </c>
      <c r="J11" s="5">
        <f>VLOOKUP(D11,[1]ExtraLives!$D$4:$E$41,2,FALSE)</f>
        <v>7</v>
      </c>
      <c r="K11" s="3">
        <f>_xlfn.IFNA(VLOOKUP(D11,'[1]Extra Lives'!B:D,3,FALSE),"")</f>
        <v>2</v>
      </c>
      <c r="L11" s="5">
        <v>0</v>
      </c>
      <c r="M11" s="3">
        <f>IF(B11="Walking",VLOOKUP(D11,[1]Catches!$Q$4:$T$100,4,FALSE),VLOOKUP(D11,[1]Catches!$B$4:$E$21,4,FALSE))</f>
        <v>0</v>
      </c>
      <c r="N11" s="5">
        <v>0</v>
      </c>
      <c r="O11" s="3">
        <f>_xlfn.IFNA(VLOOKUP(D11,[1]Retirements!B:D,3,FALSE),"")</f>
        <v>0</v>
      </c>
      <c r="P11" s="4">
        <f t="shared" si="0"/>
        <v>0</v>
      </c>
      <c r="Q11" s="4">
        <f t="shared" si="1"/>
        <v>17</v>
      </c>
      <c r="R11" s="6">
        <v>0.47847222222222224</v>
      </c>
      <c r="S11" s="7" cm="1">
        <f t="array" ref="S11">IF(OR($R11="",LOWER($B11)="catching",LOWER($B11)="catchers"),"",1+SUMPRODUCT(($C$4:$C$44=$C11)*(LOWER($B$4:$B$44)&lt;&gt;"catching")*(LOWER($B$4:$B$44)&lt;&gt;"catchers")*($R$4:$R$44&lt;&gt;"")*(MOD($R$4:$R$44-TIME(12,0,0),1)&lt;MOD($R11-TIME(12,0,0),1))))</f>
        <v>11</v>
      </c>
      <c r="T11" s="6">
        <v>0.4861111111111111</v>
      </c>
      <c r="U11" s="7" cm="1">
        <f t="array" ref="U11">IF(LOWER($B11)&lt;&gt;"walking","",IF($T11="","",IF(UPPER($T11)="DNF",SUMPRODUCT(($C$4:$C$44=$C11)*(LOWER($B$4:$B$44)="walking")*ISNUMBER($T$4:$T$44))+1,1+SUMPRODUCT(($C$4:$C$44=$C11)*(LOWER($B$4:$B$44)="walking")*ISNUMBER($T$4:$T$44)*($T$4:$T$44&lt;$T11)))))</f>
        <v>5</v>
      </c>
      <c r="V11" s="7" cm="1">
        <f t="array" ref="V11">IF(OR($B11="",$C11=""),"",IF(UPPER($T11)="DNF","DNF",IF(OR(LOWER($B11)="catching",LOWER($B11)="catchers"),1+SUMPRODUCT(((LOWER($B$4:$B$44)="catching")+(LOWER($B$4:$B$44)="catchers")&gt;0)*(UPPER($T$4:$T$44)&lt;&gt;"DNF")*((($Q$4:$Q$44&gt;$Q11)+(($Q$4:$Q$44=$Q11)*IF(ISNUMBER($R11),ISNUMBER($R$4:$R$44)*($R$4:$R$44&lt;$R11),ISNUMBER($R$4:$R$44))))&gt;0)),1+SUMPRODUCT(($C$4:$C$44=$C11)*(LOWER($B$4:$B$44)="walking")*(UPPER($T$4:$T$44)&lt;&gt;"DNF")*((($Q$4:$Q$44&gt;$Q11)+(($Q$4:$Q$44=$Q11)*($N$4:$N$44&lt;$N11))+(($Q$4:$Q$44=$Q11)*($N$4:$N$44=$N11)*($S$4:$S$44&lt;$S11))+(($Q$4:$Q$44=$Q11)*($N$4:$N$44=$N11)*($S$4:$S$44=$S11)*($U$4:$U$44&lt;$U11)))&gt;0)))))</f>
        <v>2</v>
      </c>
    </row>
    <row r="12" spans="2:22" ht="17.25" thickTop="1" thickBot="1" x14ac:dyDescent="0.3">
      <c r="B12" t="s">
        <v>21</v>
      </c>
      <c r="C12" t="s">
        <v>22</v>
      </c>
      <c r="D12">
        <v>11</v>
      </c>
      <c r="E12" t="s">
        <v>31</v>
      </c>
      <c r="F12">
        <v>5</v>
      </c>
      <c r="G12">
        <v>1</v>
      </c>
      <c r="H12" t="s">
        <v>0</v>
      </c>
      <c r="I12">
        <v>10</v>
      </c>
      <c r="J12" s="5">
        <f>VLOOKUP(D12,[1]ExtraLives!$D$4:$E$41,2,FALSE)</f>
        <v>3</v>
      </c>
      <c r="K12" s="3">
        <f>_xlfn.IFNA(VLOOKUP(D12,'[1]Extra Lives'!B:D,3,FALSE),"")</f>
        <v>0</v>
      </c>
      <c r="L12" s="5">
        <v>3</v>
      </c>
      <c r="M12" s="3">
        <f>IF(B12="Walking",VLOOKUP(D12,[1]Catches!$Q$4:$T$100,4,FALSE),VLOOKUP(D12,[1]Catches!$B$4:$E$21,4,FALSE))</f>
        <v>3</v>
      </c>
      <c r="N12" s="5">
        <v>0</v>
      </c>
      <c r="O12" s="3">
        <f>_xlfn.IFNA(VLOOKUP(D12,[1]Retirements!B:D,3,FALSE),"")</f>
        <v>0</v>
      </c>
      <c r="P12" s="4">
        <f t="shared" si="0"/>
        <v>0</v>
      </c>
      <c r="Q12" s="4">
        <f t="shared" si="1"/>
        <v>10</v>
      </c>
      <c r="R12" s="6"/>
      <c r="S12" s="7" t="str" cm="1">
        <f t="array" ref="S12">IF(OR($R12="",LOWER($B12)="catching",LOWER($B12)="catchers"),"",1+SUMPRODUCT(($C$4:$C$44=$C12)*(LOWER($B$4:$B$44)&lt;&gt;"catching")*(LOWER($B$4:$B$44)&lt;&gt;"catchers")*($R$4:$R$44&lt;&gt;"")*(MOD($R$4:$R$44-TIME(12,0,0),1)&lt;MOD($R12-TIME(12,0,0),1))))</f>
        <v/>
      </c>
      <c r="T12" s="6" t="s">
        <v>0</v>
      </c>
      <c r="U12" s="7" cm="1">
        <f t="array" ref="U12">IF(LOWER($B12)&lt;&gt;"walking","",IF($T12="","",IF(UPPER($T12)="DNF",SUMPRODUCT(($C$4:$C$44=$C12)*(LOWER($B$4:$B$44)="walking")*ISNUMBER($T$4:$T$44))+1,1+SUMPRODUCT(($C$4:$C$44=$C12)*(LOWER($B$4:$B$44)="walking")*ISNUMBER($T$4:$T$44)*($T$4:$T$44&lt;$T12)))))</f>
        <v>13</v>
      </c>
      <c r="V12" s="7" t="str" cm="1">
        <f t="array" ref="V12">IF(OR($B12="",$C12=""),"",IF(UPPER($T12)="DNF","DNF",IF(OR(LOWER($B12)="catching",LOWER($B12)="catchers"),1+SUMPRODUCT(((LOWER($B$4:$B$44)="catching")+(LOWER($B$4:$B$44)="catchers")&gt;0)*(UPPER($T$4:$T$44)&lt;&gt;"DNF")*((($Q$4:$Q$44&gt;$Q12)+(($Q$4:$Q$44=$Q12)*IF(ISNUMBER($R12),ISNUMBER($R$4:$R$44)*($R$4:$R$44&lt;$R12),ISNUMBER($R$4:$R$44))))&gt;0)),1+SUMPRODUCT(($C$4:$C$44=$C12)*(LOWER($B$4:$B$44)="walking")*(UPPER($T$4:$T$44)&lt;&gt;"DNF")*((($Q$4:$Q$44&gt;$Q12)+(($Q$4:$Q$44=$Q12)*($N$4:$N$44&lt;$N12))+(($Q$4:$Q$44=$Q12)*($N$4:$N$44=$N12)*($S$4:$S$44&lt;$S12))+(($Q$4:$Q$44=$Q12)*($N$4:$N$44=$N12)*($S$4:$S$44=$S12)*($U$4:$U$44&lt;$U12)))&gt;0)))))</f>
        <v>DNF</v>
      </c>
    </row>
    <row r="13" spans="2:22" ht="17.25" thickTop="1" thickBot="1" x14ac:dyDescent="0.3">
      <c r="B13" t="s">
        <v>21</v>
      </c>
      <c r="C13" t="s">
        <v>22</v>
      </c>
      <c r="D13">
        <v>12</v>
      </c>
      <c r="E13" t="s">
        <v>32</v>
      </c>
      <c r="F13">
        <v>5</v>
      </c>
      <c r="G13">
        <v>1</v>
      </c>
      <c r="I13">
        <v>10</v>
      </c>
      <c r="J13" s="5">
        <f>VLOOKUP(D13,[1]ExtraLives!$D$4:$E$41,2,FALSE)</f>
        <v>4</v>
      </c>
      <c r="K13" s="3">
        <f>_xlfn.IFNA(VLOOKUP(D13,'[1]Extra Lives'!B:D,3,FALSE),"")</f>
        <v>0</v>
      </c>
      <c r="L13" s="5">
        <v>2</v>
      </c>
      <c r="M13" s="3">
        <f>IF(B13="Walking",VLOOKUP(D13,[1]Catches!$Q$4:$T$100,4,FALSE),VLOOKUP(D13,[1]Catches!$B$4:$E$21,4,FALSE))</f>
        <v>2</v>
      </c>
      <c r="N13" s="5">
        <v>0</v>
      </c>
      <c r="O13" s="3">
        <f>_xlfn.IFNA(VLOOKUP(D13,[1]Retirements!B:D,3,FALSE),"")</f>
        <v>0</v>
      </c>
      <c r="P13" s="4">
        <f t="shared" si="0"/>
        <v>0</v>
      </c>
      <c r="Q13" s="4">
        <f t="shared" si="1"/>
        <v>12</v>
      </c>
      <c r="R13" s="6">
        <v>0.38541666666666669</v>
      </c>
      <c r="S13" s="7" cm="1">
        <f t="array" ref="S13">IF(OR($R13="",LOWER($B13)="catching",LOWER($B13)="catchers"),"",1+SUMPRODUCT(($C$4:$C$44=$C13)*(LOWER($B$4:$B$44)&lt;&gt;"catching")*(LOWER($B$4:$B$44)&lt;&gt;"catchers")*($R$4:$R$44&lt;&gt;"")*(MOD($R$4:$R$44-TIME(12,0,0),1)&lt;MOD($R13-TIME(12,0,0),1))))</f>
        <v>8</v>
      </c>
      <c r="T13" s="6">
        <v>0.49305555555555558</v>
      </c>
      <c r="U13" s="7" cm="1">
        <f t="array" ref="U13">IF(LOWER($B13)&lt;&gt;"walking","",IF($T13="","",IF(UPPER($T13)="DNF",SUMPRODUCT(($C$4:$C$44=$C13)*(LOWER($B$4:$B$44)="walking")*ISNUMBER($T$4:$T$44))+1,1+SUMPRODUCT(($C$4:$C$44=$C13)*(LOWER($B$4:$B$44)="walking")*ISNUMBER($T$4:$T$44)*($T$4:$T$44&lt;$T13)))))</f>
        <v>9</v>
      </c>
      <c r="V13" s="7" cm="1">
        <f t="array" ref="V13">IF(OR($B13="",$C13=""),"",IF(UPPER($T13)="DNF","DNF",IF(OR(LOWER($B13)="catching",LOWER($B13)="catchers"),1+SUMPRODUCT(((LOWER($B$4:$B$44)="catching")+(LOWER($B$4:$B$44)="catchers")&gt;0)*(UPPER($T$4:$T$44)&lt;&gt;"DNF")*((($Q$4:$Q$44&gt;$Q13)+(($Q$4:$Q$44=$Q13)*IF(ISNUMBER($R13),ISNUMBER($R$4:$R$44)*($R$4:$R$44&lt;$R13),ISNUMBER($R$4:$R$44))))&gt;0)),1+SUMPRODUCT(($C$4:$C$44=$C13)*(LOWER($B$4:$B$44)="walking")*(UPPER($T$4:$T$44)&lt;&gt;"DNF")*((($Q$4:$Q$44&gt;$Q13)+(($Q$4:$Q$44=$Q13)*($N$4:$N$44&lt;$N13))+(($Q$4:$Q$44=$Q13)*($N$4:$N$44=$N13)*($S$4:$S$44&lt;$S13))+(($Q$4:$Q$44=$Q13)*($N$4:$N$44=$N13)*($S$4:$S$44=$S13)*($U$4:$U$44&lt;$U13)))&gt;0)))))</f>
        <v>10</v>
      </c>
    </row>
    <row r="14" spans="2:22" ht="17.25" thickTop="1" thickBot="1" x14ac:dyDescent="0.3">
      <c r="B14" t="s">
        <v>21</v>
      </c>
      <c r="C14" t="s">
        <v>22</v>
      </c>
      <c r="D14">
        <v>13</v>
      </c>
      <c r="E14" t="s">
        <v>33</v>
      </c>
      <c r="F14">
        <v>3</v>
      </c>
      <c r="G14">
        <v>1</v>
      </c>
      <c r="I14">
        <v>10</v>
      </c>
      <c r="J14" s="5">
        <f>VLOOKUP(D14,[1]ExtraLives!$D$4:$E$41,2,FALSE)</f>
        <v>4</v>
      </c>
      <c r="K14" s="3">
        <f>_xlfn.IFNA(VLOOKUP(D14,'[1]Extra Lives'!B:D,3,FALSE),"")</f>
        <v>1</v>
      </c>
      <c r="L14" s="5">
        <v>4</v>
      </c>
      <c r="M14" s="3">
        <f>IF(B14="Walking",VLOOKUP(D14,[1]Catches!$Q$4:$T$100,4,FALSE),VLOOKUP(D14,[1]Catches!$B$4:$E$21,4,FALSE))</f>
        <v>4</v>
      </c>
      <c r="N14" s="5">
        <v>0</v>
      </c>
      <c r="O14" s="3">
        <f>_xlfn.IFNA(VLOOKUP(D14,[1]Retirements!B:D,3,FALSE),"")</f>
        <v>0</v>
      </c>
      <c r="P14" s="4">
        <f t="shared" si="0"/>
        <v>0</v>
      </c>
      <c r="Q14" s="4">
        <f t="shared" si="1"/>
        <v>10</v>
      </c>
      <c r="R14" s="6">
        <v>0.6694444444444444</v>
      </c>
      <c r="S14" s="7" cm="1">
        <f t="array" ref="S14">IF(OR($R14="",LOWER($B14)="catching",LOWER($B14)="catchers"),"",1+SUMPRODUCT(($C$4:$C$44=$C14)*(LOWER($B$4:$B$44)&lt;&gt;"catching")*(LOWER($B$4:$B$44)&lt;&gt;"catchers")*($R$4:$R$44&lt;&gt;"")*(MOD($R$4:$R$44-TIME(12,0,0),1)&lt;MOD($R14-TIME(12,0,0),1))))</f>
        <v>2</v>
      </c>
      <c r="T14" s="6">
        <v>0.48125000000000001</v>
      </c>
      <c r="U14" s="7" cm="1">
        <f t="array" ref="U14">IF(LOWER($B14)&lt;&gt;"walking","",IF($T14="","",IF(UPPER($T14)="DNF",SUMPRODUCT(($C$4:$C$44=$C14)*(LOWER($B$4:$B$44)="walking")*ISNUMBER($T$4:$T$44))+1,1+SUMPRODUCT(($C$4:$C$44=$C14)*(LOWER($B$4:$B$44)="walking")*ISNUMBER($T$4:$T$44)*($T$4:$T$44&lt;$T14)))))</f>
        <v>2</v>
      </c>
      <c r="V14" s="7" cm="1">
        <f t="array" ref="V14">IF(OR($B14="",$C14=""),"",IF(UPPER($T14)="DNF","DNF",IF(OR(LOWER($B14)="catching",LOWER($B14)="catchers"),1+SUMPRODUCT(((LOWER($B$4:$B$44)="catching")+(LOWER($B$4:$B$44)="catchers")&gt;0)*(UPPER($T$4:$T$44)&lt;&gt;"DNF")*((($Q$4:$Q$44&gt;$Q14)+(($Q$4:$Q$44=$Q14)*IF(ISNUMBER($R14),ISNUMBER($R$4:$R$44)*($R$4:$R$44&lt;$R14),ISNUMBER($R$4:$R$44))))&gt;0)),1+SUMPRODUCT(($C$4:$C$44=$C14)*(LOWER($B$4:$B$44)="walking")*(UPPER($T$4:$T$44)&lt;&gt;"DNF")*((($Q$4:$Q$44&gt;$Q14)+(($Q$4:$Q$44=$Q14)*($N$4:$N$44&lt;$N14))+(($Q$4:$Q$44=$Q14)*($N$4:$N$44=$N14)*($S$4:$S$44&lt;$S14))+(($Q$4:$Q$44=$Q14)*($N$4:$N$44=$N14)*($S$4:$S$44=$S14)*($U$4:$U$44&lt;$U14)))&gt;0)))))</f>
        <v>12</v>
      </c>
    </row>
    <row r="15" spans="2:22" ht="17.25" thickTop="1" thickBot="1" x14ac:dyDescent="0.3">
      <c r="B15" t="s">
        <v>21</v>
      </c>
      <c r="C15" t="s">
        <v>22</v>
      </c>
      <c r="D15">
        <v>14</v>
      </c>
      <c r="E15" t="s">
        <v>34</v>
      </c>
      <c r="F15">
        <v>5</v>
      </c>
      <c r="G15">
        <v>1</v>
      </c>
      <c r="I15">
        <v>10</v>
      </c>
      <c r="J15" s="5">
        <f>VLOOKUP(D15,[1]ExtraLives!$D$4:$E$41,2,FALSE)</f>
        <v>8</v>
      </c>
      <c r="K15" s="3">
        <f>_xlfn.IFNA(VLOOKUP(D15,'[1]Extra Lives'!B:D,3,FALSE),"")</f>
        <v>3</v>
      </c>
      <c r="L15" s="5">
        <v>2</v>
      </c>
      <c r="M15" s="3">
        <f>IF(B15="Walking",VLOOKUP(D15,[1]Catches!$Q$4:$T$100,4,FALSE),VLOOKUP(D15,[1]Catches!$B$4:$E$21,4,FALSE))</f>
        <v>2</v>
      </c>
      <c r="N15" s="5">
        <v>2</v>
      </c>
      <c r="O15" s="3">
        <f>_xlfn.IFNA(VLOOKUP(D15,[1]Retirements!B:D,3,FALSE),"")</f>
        <v>2</v>
      </c>
      <c r="P15" s="4">
        <f t="shared" si="0"/>
        <v>0</v>
      </c>
      <c r="Q15" s="4">
        <f t="shared" si="1"/>
        <v>16</v>
      </c>
      <c r="R15" s="6">
        <v>0.375</v>
      </c>
      <c r="S15" s="7" cm="1">
        <f t="array" ref="S15">IF(OR($R15="",LOWER($B15)="catching",LOWER($B15)="catchers"),"",1+SUMPRODUCT(($C$4:$C$44=$C15)*(LOWER($B$4:$B$44)&lt;&gt;"catching")*(LOWER($B$4:$B$44)&lt;&gt;"catchers")*($R$4:$R$44&lt;&gt;"")*(MOD($R$4:$R$44-TIME(12,0,0),1)&lt;MOD($R15-TIME(12,0,0),1))))</f>
        <v>6</v>
      </c>
      <c r="T15" s="6">
        <v>0.48055555555555557</v>
      </c>
      <c r="U15" s="7" cm="1">
        <f t="array" ref="U15">IF(LOWER($B15)&lt;&gt;"walking","",IF($T15="","",IF(UPPER($T15)="DNF",SUMPRODUCT(($C$4:$C$44=$C15)*(LOWER($B$4:$B$44)="walking")*ISNUMBER($T$4:$T$44))+1,1+SUMPRODUCT(($C$4:$C$44=$C15)*(LOWER($B$4:$B$44)="walking")*ISNUMBER($T$4:$T$44)*($T$4:$T$44&lt;$T15)))))</f>
        <v>1</v>
      </c>
      <c r="V15" s="7" cm="1">
        <f t="array" ref="V15">IF(OR($B15="",$C15=""),"",IF(UPPER($T15)="DNF","DNF",IF(OR(LOWER($B15)="catching",LOWER($B15)="catchers"),1+SUMPRODUCT(((LOWER($B$4:$B$44)="catching")+(LOWER($B$4:$B$44)="catchers")&gt;0)*(UPPER($T$4:$T$44)&lt;&gt;"DNF")*((($Q$4:$Q$44&gt;$Q15)+(($Q$4:$Q$44=$Q15)*IF(ISNUMBER($R15),ISNUMBER($R$4:$R$44)*($R$4:$R$44&lt;$R15),ISNUMBER($R$4:$R$44))))&gt;0)),1+SUMPRODUCT(($C$4:$C$44=$C15)*(LOWER($B$4:$B$44)="walking")*(UPPER($T$4:$T$44)&lt;&gt;"DNF")*((($Q$4:$Q$44&gt;$Q15)+(($Q$4:$Q$44=$Q15)*($N$4:$N$44&lt;$N15))+(($Q$4:$Q$44=$Q15)*($N$4:$N$44=$N15)*($S$4:$S$44&lt;$S15))+(($Q$4:$Q$44=$Q15)*($N$4:$N$44=$N15)*($S$4:$S$44=$S15)*($U$4:$U$44&lt;$U15)))&gt;0)))))</f>
        <v>5</v>
      </c>
    </row>
    <row r="16" spans="2:22" ht="17.25" thickTop="1" thickBot="1" x14ac:dyDescent="0.3">
      <c r="B16" t="s">
        <v>21</v>
      </c>
      <c r="C16" t="s">
        <v>22</v>
      </c>
      <c r="D16">
        <v>15</v>
      </c>
      <c r="E16" t="s">
        <v>35</v>
      </c>
      <c r="F16">
        <v>7</v>
      </c>
      <c r="G16">
        <v>2</v>
      </c>
      <c r="I16">
        <v>10</v>
      </c>
      <c r="J16" s="5">
        <f>VLOOKUP(D16,[1]ExtraLives!$D$4:$E$41,2,FALSE)</f>
        <v>5</v>
      </c>
      <c r="K16" s="3">
        <f>_xlfn.IFNA(VLOOKUP(D16,'[1]Extra Lives'!B:D,3,FALSE),"")</f>
        <v>2</v>
      </c>
      <c r="L16" s="5">
        <v>2</v>
      </c>
      <c r="M16" s="3">
        <f>IF(B16="Walking",VLOOKUP(D16,[1]Catches!$Q$4:$T$100,4,FALSE),VLOOKUP(D16,[1]Catches!$B$4:$E$21,4,FALSE))</f>
        <v>2</v>
      </c>
      <c r="N16" s="5">
        <v>0</v>
      </c>
      <c r="O16" s="3">
        <f>_xlfn.IFNA(VLOOKUP(D16,[1]Retirements!B:D,3,FALSE),"")</f>
        <v>0</v>
      </c>
      <c r="P16" s="4">
        <f t="shared" si="0"/>
        <v>0</v>
      </c>
      <c r="Q16" s="4">
        <f t="shared" si="1"/>
        <v>13</v>
      </c>
      <c r="R16" s="6">
        <v>0.84027777777777779</v>
      </c>
      <c r="S16" s="7" cm="1">
        <f t="array" ref="S16">IF(OR($R16="",LOWER($B16)="catching",LOWER($B16)="catchers"),"",1+SUMPRODUCT(($C$4:$C$44=$C16)*(LOWER($B$4:$B$44)&lt;&gt;"catching")*(LOWER($B$4:$B$44)&lt;&gt;"catchers")*($R$4:$R$44&lt;&gt;"")*(MOD($R$4:$R$44-TIME(12,0,0),1)&lt;MOD($R16-TIME(12,0,0),1))))</f>
        <v>5</v>
      </c>
      <c r="T16" s="6">
        <v>0.48125000000000001</v>
      </c>
      <c r="U16" s="7" cm="1">
        <f t="array" ref="U16">IF(LOWER($B16)&lt;&gt;"walking","",IF($T16="","",IF(UPPER($T16)="DNF",SUMPRODUCT(($C$4:$C$44=$C16)*(LOWER($B$4:$B$44)="walking")*ISNUMBER($T$4:$T$44))+1,1+SUMPRODUCT(($C$4:$C$44=$C16)*(LOWER($B$4:$B$44)="walking")*ISNUMBER($T$4:$T$44)*($T$4:$T$44&lt;$T16)))))</f>
        <v>2</v>
      </c>
      <c r="V16" s="7" cm="1">
        <f t="array" ref="V16">IF(OR($B16="",$C16=""),"",IF(UPPER($T16)="DNF","DNF",IF(OR(LOWER($B16)="catching",LOWER($B16)="catchers"),1+SUMPRODUCT(((LOWER($B$4:$B$44)="catching")+(LOWER($B$4:$B$44)="catchers")&gt;0)*(UPPER($T$4:$T$44)&lt;&gt;"DNF")*((($Q$4:$Q$44&gt;$Q16)+(($Q$4:$Q$44=$Q16)*IF(ISNUMBER($R16),ISNUMBER($R$4:$R$44)*($R$4:$R$44&lt;$R16),ISNUMBER($R$4:$R$44))))&gt;0)),1+SUMPRODUCT(($C$4:$C$44=$C16)*(LOWER($B$4:$B$44)="walking")*(UPPER($T$4:$T$44)&lt;&gt;"DNF")*((($Q$4:$Q$44&gt;$Q16)+(($Q$4:$Q$44=$Q16)*($N$4:$N$44&lt;$N16))+(($Q$4:$Q$44=$Q16)*($N$4:$N$44=$N16)*($S$4:$S$44&lt;$S16))+(($Q$4:$Q$44=$Q16)*($N$4:$N$44=$N16)*($S$4:$S$44=$S16)*($U$4:$U$44&lt;$U16)))&gt;0)))))</f>
        <v>8</v>
      </c>
    </row>
    <row r="17" spans="2:23" ht="17.25" thickTop="1" thickBot="1" x14ac:dyDescent="0.3">
      <c r="B17" t="s">
        <v>21</v>
      </c>
      <c r="C17" t="s">
        <v>22</v>
      </c>
      <c r="D17">
        <v>16</v>
      </c>
      <c r="E17" t="s">
        <v>36</v>
      </c>
      <c r="F17">
        <v>6</v>
      </c>
      <c r="G17">
        <v>1</v>
      </c>
      <c r="H17" t="s">
        <v>0</v>
      </c>
      <c r="I17">
        <v>10</v>
      </c>
      <c r="J17" s="5">
        <f>VLOOKUP(D17,[1]ExtraLives!$D$4:$E$41,2,FALSE)</f>
        <v>3</v>
      </c>
      <c r="K17" s="3">
        <f>_xlfn.IFNA(VLOOKUP(D17,'[1]Extra Lives'!B:D,3,FALSE),"")</f>
        <v>0</v>
      </c>
      <c r="L17" s="5">
        <v>0</v>
      </c>
      <c r="M17" s="3">
        <f>IF(B17="Walking",VLOOKUP(D17,[1]Catches!$Q$4:$T$100,4,FALSE),VLOOKUP(D17,[1]Catches!$B$4:$E$21,4,FALSE))</f>
        <v>0</v>
      </c>
      <c r="N17" s="5">
        <v>0</v>
      </c>
      <c r="O17" s="3">
        <f>_xlfn.IFNA(VLOOKUP(D17,[1]Retirements!B:D,3,FALSE),"")</f>
        <v>2</v>
      </c>
      <c r="P17" s="4">
        <f t="shared" si="0"/>
        <v>0</v>
      </c>
      <c r="Q17" s="4">
        <f t="shared" si="1"/>
        <v>13</v>
      </c>
      <c r="R17" s="6"/>
      <c r="S17" s="7" t="str" cm="1">
        <f t="array" ref="S17">IF(OR($R17="",LOWER($B17)="catching",LOWER($B17)="catchers"),"",1+SUMPRODUCT(($C$4:$C$44=$C17)*(LOWER($B$4:$B$44)&lt;&gt;"catching")*(LOWER($B$4:$B$44)&lt;&gt;"catchers")*($R$4:$R$44&lt;&gt;"")*(MOD($R$4:$R$44-TIME(12,0,0),1)&lt;MOD($R17-TIME(12,0,0),1))))</f>
        <v/>
      </c>
      <c r="T17" s="6" t="s">
        <v>0</v>
      </c>
      <c r="U17" s="7" cm="1">
        <f t="array" ref="U17">IF(LOWER($B17)&lt;&gt;"walking","",IF($T17="","",IF(UPPER($T17)="DNF",SUMPRODUCT(($C$4:$C$44=$C17)*(LOWER($B$4:$B$44)="walking")*ISNUMBER($T$4:$T$44))+1,1+SUMPRODUCT(($C$4:$C$44=$C17)*(LOWER($B$4:$B$44)="walking")*ISNUMBER($T$4:$T$44)*($T$4:$T$44&lt;$T17)))))</f>
        <v>13</v>
      </c>
      <c r="V17" s="7" t="str" cm="1">
        <f t="array" ref="V17">IF(OR($B17="",$C17=""),"",IF(UPPER($T17)="DNF","DNF",IF(OR(LOWER($B17)="catching",LOWER($B17)="catchers"),1+SUMPRODUCT(((LOWER($B$4:$B$44)="catching")+(LOWER($B$4:$B$44)="catchers")&gt;0)*(UPPER($T$4:$T$44)&lt;&gt;"DNF")*((($Q$4:$Q$44&gt;$Q17)+(($Q$4:$Q$44=$Q17)*IF(ISNUMBER($R17),ISNUMBER($R$4:$R$44)*($R$4:$R$44&lt;$R17),ISNUMBER($R$4:$R$44))))&gt;0)),1+SUMPRODUCT(($C$4:$C$44=$C17)*(LOWER($B$4:$B$44)="walking")*(UPPER($T$4:$T$44)&lt;&gt;"DNF")*((($Q$4:$Q$44&gt;$Q17)+(($Q$4:$Q$44=$Q17)*($N$4:$N$44&lt;$N17))+(($Q$4:$Q$44=$Q17)*($N$4:$N$44=$N17)*($S$4:$S$44&lt;$S17))+(($Q$4:$Q$44=$Q17)*($N$4:$N$44=$N17)*($S$4:$S$44=$S17)*($U$4:$U$44&lt;$U17)))&gt;0)))))</f>
        <v>DNF</v>
      </c>
    </row>
    <row r="18" spans="2:23" ht="17.25" thickTop="1" thickBot="1" x14ac:dyDescent="0.3">
      <c r="B18" t="s">
        <v>21</v>
      </c>
      <c r="C18" t="s">
        <v>37</v>
      </c>
      <c r="D18">
        <v>41</v>
      </c>
      <c r="E18" t="s">
        <v>38</v>
      </c>
      <c r="F18">
        <v>5</v>
      </c>
      <c r="G18">
        <v>1</v>
      </c>
      <c r="I18">
        <v>10</v>
      </c>
      <c r="J18" s="5">
        <f>VLOOKUP(D18,[1]ExtraLives!$D$4:$E$41,2,FALSE)</f>
        <v>4</v>
      </c>
      <c r="K18" s="3">
        <f>_xlfn.IFNA(VLOOKUP(D18,'[1]Extra Lives'!B:D,3,FALSE),"")</f>
        <v>0</v>
      </c>
      <c r="L18" s="5">
        <v>3</v>
      </c>
      <c r="M18" s="3">
        <f>IF(B18="Walking",VLOOKUP(D18,[1]Catches!$Q$4:$T$100,4,FALSE),VLOOKUP(D18,[1]Catches!$B$4:$E$21,4,FALSE))</f>
        <v>3</v>
      </c>
      <c r="N18" s="5"/>
      <c r="O18" s="3">
        <f>_xlfn.IFNA(VLOOKUP(D18,[1]Retirements!B:D,3,FALSE),"")</f>
        <v>0</v>
      </c>
      <c r="P18" s="4">
        <f t="shared" si="0"/>
        <v>0</v>
      </c>
      <c r="Q18" s="4">
        <f t="shared" si="1"/>
        <v>11</v>
      </c>
      <c r="R18" s="6">
        <v>0.65972222222222221</v>
      </c>
      <c r="S18" s="7" cm="1">
        <f t="array" ref="S18">IF(OR($R18="",LOWER($B18)="catching",LOWER($B18)="catchers"),"",1+SUMPRODUCT(($C$4:$C$44=$C18)*(LOWER($B$4:$B$44)&lt;&gt;"catching")*(LOWER($B$4:$B$44)&lt;&gt;"catchers")*($R$4:$R$44&lt;&gt;"")*(MOD($R$4:$R$44-TIME(12,0,0),1)&lt;MOD($R18-TIME(12,0,0),1))))</f>
        <v>1</v>
      </c>
      <c r="T18" s="6">
        <v>0.48125000000000001</v>
      </c>
      <c r="U18" s="7" cm="1">
        <f t="array" ref="U18">IF(LOWER($B18)&lt;&gt;"walking","",IF($T18="","",IF(UPPER($T18)="DNF",SUMPRODUCT(($C$4:$C$44=$C18)*(LOWER($B$4:$B$44)="walking")*ISNUMBER($T$4:$T$44))+1,1+SUMPRODUCT(($C$4:$C$44=$C18)*(LOWER($B$4:$B$44)="walking")*ISNUMBER($T$4:$T$44)*($T$4:$T$44&lt;$T18)))))</f>
        <v>2</v>
      </c>
      <c r="V18" s="7" cm="1">
        <f t="array" ref="V18">IF(OR($B18="",$C18=""),"",IF(UPPER($T18)="DNF","DNF",IF(OR(LOWER($B18)="catching",LOWER($B18)="catchers"),1+SUMPRODUCT(((LOWER($B$4:$B$44)="catching")+(LOWER($B$4:$B$44)="catchers")&gt;0)*(UPPER($T$4:$T$44)&lt;&gt;"DNF")*((($Q$4:$Q$44&gt;$Q18)+(($Q$4:$Q$44=$Q18)*IF(ISNUMBER($R18),ISNUMBER($R$4:$R$44)*($R$4:$R$44&lt;$R18),ISNUMBER($R$4:$R$44))))&gt;0)),1+SUMPRODUCT(($C$4:$C$44=$C18)*(LOWER($B$4:$B$44)="walking")*(UPPER($T$4:$T$44)&lt;&gt;"DNF")*((($Q$4:$Q$44&gt;$Q18)+(($Q$4:$Q$44=$Q18)*($N$4:$N$44&lt;$N18))+(($Q$4:$Q$44=$Q18)*($N$4:$N$44=$N18)*($S$4:$S$44&lt;$S18))+(($Q$4:$Q$44=$Q18)*($N$4:$N$44=$N18)*($S$4:$S$44=$S18)*($U$4:$U$44&lt;$U18)))&gt;0)))))</f>
        <v>2</v>
      </c>
    </row>
    <row r="19" spans="2:23" ht="17.25" thickTop="1" thickBot="1" x14ac:dyDescent="0.3">
      <c r="B19" t="s">
        <v>21</v>
      </c>
      <c r="C19" t="s">
        <v>37</v>
      </c>
      <c r="D19">
        <v>42</v>
      </c>
      <c r="E19" t="s">
        <v>39</v>
      </c>
      <c r="F19">
        <v>5</v>
      </c>
      <c r="G19">
        <v>1</v>
      </c>
      <c r="I19">
        <v>10</v>
      </c>
      <c r="J19" s="5">
        <f>VLOOKUP(D19,[1]ExtraLives!$D$4:$E$41,2,FALSE)</f>
        <v>3</v>
      </c>
      <c r="K19" s="3">
        <f>_xlfn.IFNA(VLOOKUP(D19,'[1]Extra Lives'!B:D,3,FALSE),"")</f>
        <v>0</v>
      </c>
      <c r="L19" s="5">
        <v>4</v>
      </c>
      <c r="M19" s="3">
        <f>IF(B19="Walking",VLOOKUP(D19,[1]Catches!$Q$4:$T$100,4,FALSE),VLOOKUP(D19,[1]Catches!$B$4:$E$21,4,FALSE))</f>
        <v>4</v>
      </c>
      <c r="N19" s="5"/>
      <c r="O19" s="3">
        <f>_xlfn.IFNA(VLOOKUP(D19,[1]Retirements!B:D,3,FALSE),"")</f>
        <v>1</v>
      </c>
      <c r="P19" s="4">
        <f t="shared" si="0"/>
        <v>0</v>
      </c>
      <c r="Q19" s="4">
        <f t="shared" si="1"/>
        <v>9</v>
      </c>
      <c r="R19" s="6">
        <v>0.67500000000000004</v>
      </c>
      <c r="S19" s="7" cm="1">
        <f t="array" ref="S19">IF(OR($R19="",LOWER($B19)="catching",LOWER($B19)="catchers"),"",1+SUMPRODUCT(($C$4:$C$44=$C19)*(LOWER($B$4:$B$44)&lt;&gt;"catching")*(LOWER($B$4:$B$44)&lt;&gt;"catchers")*($R$4:$R$44&lt;&gt;"")*(MOD($R$4:$R$44-TIME(12,0,0),1)&lt;MOD($R19-TIME(12,0,0),1))))</f>
        <v>2</v>
      </c>
      <c r="T19" s="6">
        <v>0.48055555555555557</v>
      </c>
      <c r="U19" s="7" cm="1">
        <f t="array" ref="U19">IF(LOWER($B19)&lt;&gt;"walking","",IF($T19="","",IF(UPPER($T19)="DNF",SUMPRODUCT(($C$4:$C$44=$C19)*(LOWER($B$4:$B$44)="walking")*ISNUMBER($T$4:$T$44))+1,1+SUMPRODUCT(($C$4:$C$44=$C19)*(LOWER($B$4:$B$44)="walking")*ISNUMBER($T$4:$T$44)*($T$4:$T$44&lt;$T19)))))</f>
        <v>1</v>
      </c>
      <c r="V19" s="7" cm="1">
        <f t="array" ref="V19">IF(OR($B19="",$C19=""),"",IF(UPPER($T19)="DNF","DNF",IF(OR(LOWER($B19)="catching",LOWER($B19)="catchers"),1+SUMPRODUCT(((LOWER($B$4:$B$44)="catching")+(LOWER($B$4:$B$44)="catchers")&gt;0)*(UPPER($T$4:$T$44)&lt;&gt;"DNF")*((($Q$4:$Q$44&gt;$Q19)+(($Q$4:$Q$44=$Q19)*IF(ISNUMBER($R19),ISNUMBER($R$4:$R$44)*($R$4:$R$44&lt;$R19),ISNUMBER($R$4:$R$44))))&gt;0)),1+SUMPRODUCT(($C$4:$C$44=$C19)*(LOWER($B$4:$B$44)="walking")*(UPPER($T$4:$T$44)&lt;&gt;"DNF")*((($Q$4:$Q$44&gt;$Q19)+(($Q$4:$Q$44=$Q19)*($N$4:$N$44&lt;$N19))+(($Q$4:$Q$44=$Q19)*($N$4:$N$44=$N19)*($S$4:$S$44&lt;$S19))+(($Q$4:$Q$44=$Q19)*($N$4:$N$44=$N19)*($S$4:$S$44=$S19)*($U$4:$U$44&lt;$U19)))&gt;0)))))</f>
        <v>3</v>
      </c>
    </row>
    <row r="20" spans="2:23" ht="17.25" thickTop="1" thickBot="1" x14ac:dyDescent="0.3">
      <c r="B20" t="s">
        <v>21</v>
      </c>
      <c r="C20" t="s">
        <v>37</v>
      </c>
      <c r="D20">
        <v>43</v>
      </c>
      <c r="E20" t="s">
        <v>40</v>
      </c>
      <c r="F20">
        <v>4</v>
      </c>
      <c r="G20">
        <v>1</v>
      </c>
      <c r="I20">
        <v>10</v>
      </c>
      <c r="J20" s="5">
        <f>VLOOKUP(D20,[1]ExtraLives!$D$4:$E$41,2,FALSE)</f>
        <v>12</v>
      </c>
      <c r="K20" s="3">
        <f>_xlfn.IFNA(VLOOKUP(D20,'[1]Extra Lives'!B:D,3,FALSE),"")</f>
        <v>3</v>
      </c>
      <c r="L20" s="5">
        <v>1</v>
      </c>
      <c r="M20" s="3">
        <f>IF(B20="Walking",VLOOKUP(D20,[1]Catches!$Q$4:$T$100,4,FALSE),VLOOKUP(D20,[1]Catches!$B$4:$E$21,4,FALSE))</f>
        <v>1</v>
      </c>
      <c r="N20" s="5"/>
      <c r="O20" s="3">
        <f>_xlfn.IFNA(VLOOKUP(D20,[1]Retirements!B:D,3,FALSE),"")</f>
        <v>0</v>
      </c>
      <c r="P20" s="4">
        <f t="shared" si="0"/>
        <v>0</v>
      </c>
      <c r="Q20" s="4">
        <f t="shared" si="1"/>
        <v>21</v>
      </c>
      <c r="R20" s="6">
        <v>0.89930555555555558</v>
      </c>
      <c r="S20" s="7" cm="1">
        <f t="array" ref="S20">IF(OR($R20="",LOWER($B20)="catching",LOWER($B20)="catchers"),"",1+SUMPRODUCT(($C$4:$C$44=$C20)*(LOWER($B$4:$B$44)&lt;&gt;"catching")*(LOWER($B$4:$B$44)&lt;&gt;"catchers")*($R$4:$R$44&lt;&gt;"")*(MOD($R$4:$R$44-TIME(12,0,0),1)&lt;MOD($R20-TIME(12,0,0),1))))</f>
        <v>3</v>
      </c>
      <c r="T20" s="6">
        <v>0.49444444444444446</v>
      </c>
      <c r="U20" s="7" cm="1">
        <f t="array" ref="U20">IF(LOWER($B20)&lt;&gt;"walking","",IF($T20="","",IF(UPPER($T20)="DNF",SUMPRODUCT(($C$4:$C$44=$C20)*(LOWER($B$4:$B$44)="walking")*ISNUMBER($T$4:$T$44))+1,1+SUMPRODUCT(($C$4:$C$44=$C20)*(LOWER($B$4:$B$44)="walking")*ISNUMBER($T$4:$T$44)*($T$4:$T$44&lt;$T20)))))</f>
        <v>3</v>
      </c>
      <c r="V20" s="7" cm="1">
        <f t="array" ref="V20">IF(OR($B20="",$C20=""),"",IF(UPPER($T20)="DNF","DNF",IF(OR(LOWER($B20)="catching",LOWER($B20)="catchers"),1+SUMPRODUCT(((LOWER($B$4:$B$44)="catching")+(LOWER($B$4:$B$44)="catchers")&gt;0)*(UPPER($T$4:$T$44)&lt;&gt;"DNF")*((($Q$4:$Q$44&gt;$Q20)+(($Q$4:$Q$44=$Q20)*IF(ISNUMBER($R20),ISNUMBER($R$4:$R$44)*($R$4:$R$44&lt;$R20),ISNUMBER($R$4:$R$44))))&gt;0)),1+SUMPRODUCT(($C$4:$C$44=$C20)*(LOWER($B$4:$B$44)="walking")*(UPPER($T$4:$T$44)&lt;&gt;"DNF")*((($Q$4:$Q$44&gt;$Q20)+(($Q$4:$Q$44=$Q20)*($N$4:$N$44&lt;$N20))+(($Q$4:$Q$44=$Q20)*($N$4:$N$44=$N20)*($S$4:$S$44&lt;$S20))+(($Q$4:$Q$44=$Q20)*($N$4:$N$44=$N20)*($S$4:$S$44=$S20)*($U$4:$U$44&lt;$U20)))&gt;0)))))</f>
        <v>1</v>
      </c>
    </row>
    <row r="21" spans="2:23" ht="17.25" thickTop="1" thickBot="1" x14ac:dyDescent="0.3">
      <c r="B21" t="s">
        <v>21</v>
      </c>
      <c r="C21" t="s">
        <v>37</v>
      </c>
      <c r="D21">
        <v>44</v>
      </c>
      <c r="E21" t="s">
        <v>41</v>
      </c>
      <c r="F21">
        <v>5</v>
      </c>
      <c r="G21">
        <v>1</v>
      </c>
      <c r="H21" t="s">
        <v>0</v>
      </c>
      <c r="I21">
        <v>10</v>
      </c>
      <c r="J21" s="5">
        <f>VLOOKUP(D21,[1]ExtraLives!$D$4:$E$41,2,FALSE)</f>
        <v>3</v>
      </c>
      <c r="K21" s="3">
        <f>_xlfn.IFNA(VLOOKUP(D21,'[1]Extra Lives'!B:D,3,FALSE),"")</f>
        <v>0</v>
      </c>
      <c r="L21" s="5">
        <v>1</v>
      </c>
      <c r="M21" s="3">
        <f>IF(B21="Walking",VLOOKUP(D21,[1]Catches!$Q$4:$T$100,4,FALSE),VLOOKUP(D21,[1]Catches!$B$4:$E$21,4,FALSE))</f>
        <v>1</v>
      </c>
      <c r="N21" s="5"/>
      <c r="O21" s="3">
        <f>_xlfn.IFNA(VLOOKUP(D21,[1]Retirements!B:D,3,FALSE),"")</f>
        <v>0</v>
      </c>
      <c r="P21" s="4">
        <f t="shared" si="0"/>
        <v>0</v>
      </c>
      <c r="Q21" s="4">
        <f t="shared" si="1"/>
        <v>12</v>
      </c>
      <c r="R21" s="6"/>
      <c r="S21" s="7" t="str" cm="1">
        <f t="array" ref="S21">IF(OR($R21="",LOWER($B21)="catching",LOWER($B21)="catchers"),"",1+SUMPRODUCT(($C$4:$C$44=$C21)*(LOWER($B$4:$B$44)&lt;&gt;"catching")*(LOWER($B$4:$B$44)&lt;&gt;"catchers")*($R$4:$R$44&lt;&gt;"")*(MOD($R$4:$R$44-TIME(12,0,0),1)&lt;MOD($R21-TIME(12,0,0),1))))</f>
        <v/>
      </c>
      <c r="T21" s="6" t="s">
        <v>0</v>
      </c>
      <c r="U21" s="7" cm="1">
        <f t="array" ref="U21">IF(LOWER($B21)&lt;&gt;"walking","",IF($T21="","",IF(UPPER($T21)="DNF",SUMPRODUCT(($C$4:$C$44=$C21)*(LOWER($B$4:$B$44)="walking")*ISNUMBER($T$4:$T$44))+1,1+SUMPRODUCT(($C$4:$C$44=$C21)*(LOWER($B$4:$B$44)="walking")*ISNUMBER($T$4:$T$44)*($T$4:$T$44&lt;$T21)))))</f>
        <v>4</v>
      </c>
      <c r="V21" s="7" t="str" cm="1">
        <f t="array" ref="V21">IF(OR($B21="",$C21=""),"",IF(UPPER($T21)="DNF","DNF",IF(OR(LOWER($B21)="catching",LOWER($B21)="catchers"),1+SUMPRODUCT(((LOWER($B$4:$B$44)="catching")+(LOWER($B$4:$B$44)="catchers")&gt;0)*(UPPER($T$4:$T$44)&lt;&gt;"DNF")*((($Q$4:$Q$44&gt;$Q21)+(($Q$4:$Q$44=$Q21)*IF(ISNUMBER($R21),ISNUMBER($R$4:$R$44)*($R$4:$R$44&lt;$R21),ISNUMBER($R$4:$R$44))))&gt;0)),1+SUMPRODUCT(($C$4:$C$44=$C21)*(LOWER($B$4:$B$44)="walking")*(UPPER($T$4:$T$44)&lt;&gt;"DNF")*((($Q$4:$Q$44&gt;$Q21)+(($Q$4:$Q$44=$Q21)*($N$4:$N$44&lt;$N21))+(($Q$4:$Q$44=$Q21)*($N$4:$N$44=$N21)*($S$4:$S$44&lt;$S21))+(($Q$4:$Q$44=$Q21)*($N$4:$N$44=$N21)*($S$4:$S$44=$S21)*($U$4:$U$44&lt;$U21)))&gt;0)))))</f>
        <v>DNF</v>
      </c>
    </row>
    <row r="22" spans="2:23" ht="17.25" thickTop="1" thickBot="1" x14ac:dyDescent="0.3">
      <c r="B22" t="s">
        <v>21</v>
      </c>
      <c r="C22" t="s">
        <v>42</v>
      </c>
      <c r="D22">
        <v>21</v>
      </c>
      <c r="E22" t="s">
        <v>43</v>
      </c>
      <c r="F22">
        <v>5</v>
      </c>
      <c r="G22">
        <v>0</v>
      </c>
      <c r="I22">
        <v>10</v>
      </c>
      <c r="J22" s="5">
        <f>VLOOKUP(D22,[1]ExtraLives!$D$4:$E$41,2,FALSE)</f>
        <v>12</v>
      </c>
      <c r="K22" s="3">
        <f>_xlfn.IFNA(VLOOKUP(D22,'[1]Extra Lives'!B:D,3,FALSE),"")</f>
        <v>0</v>
      </c>
      <c r="L22" s="5">
        <v>3</v>
      </c>
      <c r="M22" s="3">
        <f>IF(B22="Walking",VLOOKUP(D22,[1]Catches!$Q$4:$T$100,4,FALSE),VLOOKUP(D22,[1]Catches!$B$4:$E$21,4,FALSE))</f>
        <v>3</v>
      </c>
      <c r="N22" s="5">
        <v>0</v>
      </c>
      <c r="O22" s="3">
        <f>_xlfn.IFNA(VLOOKUP(D22,[1]Retirements!B:D,3,FALSE),"")</f>
        <v>0</v>
      </c>
      <c r="P22" s="4">
        <f t="shared" si="0"/>
        <v>0</v>
      </c>
      <c r="Q22" s="4">
        <f t="shared" si="1"/>
        <v>19</v>
      </c>
      <c r="R22" s="6">
        <v>0.96666666666666667</v>
      </c>
      <c r="S22" s="7" cm="1">
        <f t="array" ref="S22">IF(OR($R22="",LOWER($B22)="catching",LOWER($B22)="catchers"),"",1+SUMPRODUCT(($C$4:$C$44=$C22)*(LOWER($B$4:$B$44)&lt;&gt;"catching")*(LOWER($B$4:$B$44)&lt;&gt;"catchers")*($R$4:$R$44&lt;&gt;"")*(MOD($R$4:$R$44-TIME(12,0,0),1)&lt;MOD($R22-TIME(12,0,0),1))))</f>
        <v>7</v>
      </c>
      <c r="T22" s="6">
        <v>0.48472222222222222</v>
      </c>
      <c r="U22" s="7" cm="1">
        <f t="array" ref="U22">IF(LOWER($B22)&lt;&gt;"walking","",IF($T22="","",IF(UPPER($T22)="DNF",SUMPRODUCT(($C$4:$C$44=$C22)*(LOWER($B$4:$B$44)="walking")*ISNUMBER($T$4:$T$44))+1,1+SUMPRODUCT(($C$4:$C$44=$C22)*(LOWER($B$4:$B$44)="walking")*ISNUMBER($T$4:$T$44)*($T$4:$T$44&lt;$T22)))))</f>
        <v>6</v>
      </c>
      <c r="V22" s="7" cm="1">
        <f t="array" ref="V22">IF(OR($B22="",$C22=""),"",IF(UPPER($T22)="DNF","DNF",IF(OR(LOWER($B22)="catching",LOWER($B22)="catchers"),1+SUMPRODUCT(((LOWER($B$4:$B$44)="catching")+(LOWER($B$4:$B$44)="catchers")&gt;0)*(UPPER($T$4:$T$44)&lt;&gt;"DNF")*((($Q$4:$Q$44&gt;$Q22)+(($Q$4:$Q$44=$Q22)*IF(ISNUMBER($R22),ISNUMBER($R$4:$R$44)*($R$4:$R$44&lt;$R22),ISNUMBER($R$4:$R$44))))&gt;0)),1+SUMPRODUCT(($C$4:$C$44=$C22)*(LOWER($B$4:$B$44)="walking")*(UPPER($T$4:$T$44)&lt;&gt;"DNF")*((($Q$4:$Q$44&gt;$Q22)+(($Q$4:$Q$44=$Q22)*($N$4:$N$44&lt;$N22))+(($Q$4:$Q$44=$Q22)*($N$4:$N$44=$N22)*($S$4:$S$44&lt;$S22))+(($Q$4:$Q$44=$Q22)*($N$4:$N$44=$N22)*($S$4:$S$44=$S22)*($U$4:$U$44&lt;$U22)))&gt;0)))))</f>
        <v>2</v>
      </c>
    </row>
    <row r="23" spans="2:23" ht="17.25" thickTop="1" thickBot="1" x14ac:dyDescent="0.3">
      <c r="B23" t="s">
        <v>21</v>
      </c>
      <c r="C23" t="s">
        <v>42</v>
      </c>
      <c r="D23">
        <v>22</v>
      </c>
      <c r="E23" t="s">
        <v>44</v>
      </c>
      <c r="F23">
        <v>7</v>
      </c>
      <c r="G23">
        <v>1</v>
      </c>
      <c r="I23">
        <v>10</v>
      </c>
      <c r="J23" s="5">
        <f>VLOOKUP(D23,[1]ExtraLives!$D$4:$E$41,2,FALSE)</f>
        <v>7</v>
      </c>
      <c r="K23" s="3">
        <f>_xlfn.IFNA(VLOOKUP(D23,'[1]Extra Lives'!B:D,3,FALSE),"")</f>
        <v>4</v>
      </c>
      <c r="L23" s="5">
        <v>0</v>
      </c>
      <c r="M23" s="3">
        <f>IF(B23="Walking",VLOOKUP(D23,[1]Catches!$Q$4:$T$100,4,FALSE),VLOOKUP(D23,[1]Catches!$B$4:$E$21,4,FALSE))</f>
        <v>0</v>
      </c>
      <c r="N23" s="5">
        <v>0</v>
      </c>
      <c r="O23" s="3">
        <f>_xlfn.IFNA(VLOOKUP(D23,[1]Retirements!B:D,3,FALSE),"")</f>
        <v>0</v>
      </c>
      <c r="P23" s="4">
        <f t="shared" si="0"/>
        <v>0</v>
      </c>
      <c r="Q23" s="4">
        <f t="shared" si="1"/>
        <v>17</v>
      </c>
      <c r="R23" s="6">
        <v>0.49930555555555556</v>
      </c>
      <c r="S23" s="7" cm="1">
        <f t="array" ref="S23">IF(OR($R23="",LOWER($B23)="catching",LOWER($B23)="catchers"),"",1+SUMPRODUCT(($C$4:$C$44=$C23)*(LOWER($B$4:$B$44)&lt;&gt;"catching")*(LOWER($B$4:$B$44)&lt;&gt;"catchers")*($R$4:$R$44&lt;&gt;"")*(MOD($R$4:$R$44-TIME(12,0,0),1)&lt;MOD($R23-TIME(12,0,0),1))))</f>
        <v>10</v>
      </c>
      <c r="T23" s="6">
        <v>0.4826388888888889</v>
      </c>
      <c r="U23" s="7" cm="1">
        <f t="array" ref="U23">IF(LOWER($B23)&lt;&gt;"walking","",IF($T23="","",IF(UPPER($T23)="DNF",SUMPRODUCT(($C$4:$C$44=$C23)*(LOWER($B$4:$B$44)="walking")*ISNUMBER($T$4:$T$44))+1,1+SUMPRODUCT(($C$4:$C$44=$C23)*(LOWER($B$4:$B$44)="walking")*ISNUMBER($T$4:$T$44)*($T$4:$T$44&lt;$T23)))))</f>
        <v>5</v>
      </c>
      <c r="V23" s="7" cm="1">
        <f t="array" ref="V23">IF(OR($B23="",$C23=""),"",IF(UPPER($T23)="DNF","DNF",IF(OR(LOWER($B23)="catching",LOWER($B23)="catchers"),1+SUMPRODUCT(((LOWER($B$4:$B$44)="catching")+(LOWER($B$4:$B$44)="catchers")&gt;0)*(UPPER($T$4:$T$44)&lt;&gt;"DNF")*((($Q$4:$Q$44&gt;$Q23)+(($Q$4:$Q$44=$Q23)*IF(ISNUMBER($R23),ISNUMBER($R$4:$R$44)*($R$4:$R$44&lt;$R23),ISNUMBER($R$4:$R$44))))&gt;0)),1+SUMPRODUCT(($C$4:$C$44=$C23)*(LOWER($B$4:$B$44)="walking")*(UPPER($T$4:$T$44)&lt;&gt;"DNF")*((($Q$4:$Q$44&gt;$Q23)+(($Q$4:$Q$44=$Q23)*($N$4:$N$44&lt;$N23))+(($Q$4:$Q$44=$Q23)*($N$4:$N$44=$N23)*($S$4:$S$44&lt;$S23))+(($Q$4:$Q$44=$Q23)*($N$4:$N$44=$N23)*($S$4:$S$44=$S23)*($U$4:$U$44&lt;$U23)))&gt;0)))))</f>
        <v>7</v>
      </c>
    </row>
    <row r="24" spans="2:23" ht="17.25" thickTop="1" thickBot="1" x14ac:dyDescent="0.3">
      <c r="B24" t="s">
        <v>21</v>
      </c>
      <c r="C24" t="s">
        <v>42</v>
      </c>
      <c r="D24">
        <v>23</v>
      </c>
      <c r="E24" t="s">
        <v>45</v>
      </c>
      <c r="F24">
        <v>6</v>
      </c>
      <c r="G24">
        <v>0</v>
      </c>
      <c r="H24" t="s">
        <v>0</v>
      </c>
      <c r="I24">
        <v>10</v>
      </c>
      <c r="J24" s="5">
        <f>VLOOKUP(D24,[1]ExtraLives!$D$4:$E$41,2,FALSE)</f>
        <v>10</v>
      </c>
      <c r="K24" s="3">
        <f>_xlfn.IFNA(VLOOKUP(D24,'[1]Extra Lives'!B:D,3,FALSE),"")</f>
        <v>4</v>
      </c>
      <c r="L24" s="5">
        <v>2</v>
      </c>
      <c r="M24" s="3">
        <f>IF(B24="Walking",VLOOKUP(D24,[1]Catches!$Q$4:$T$100,4,FALSE),VLOOKUP(D24,[1]Catches!$B$4:$E$21,4,FALSE))</f>
        <v>2</v>
      </c>
      <c r="N24" s="5">
        <v>0</v>
      </c>
      <c r="O24" s="3">
        <f>_xlfn.IFNA(VLOOKUP(D24,[1]Retirements!B:D,3,FALSE),"")</f>
        <v>2</v>
      </c>
      <c r="P24" s="4">
        <f t="shared" si="0"/>
        <v>0</v>
      </c>
      <c r="Q24" s="4">
        <f t="shared" si="1"/>
        <v>18</v>
      </c>
      <c r="R24" s="6"/>
      <c r="S24" s="7" t="str" cm="1">
        <f t="array" ref="S24">IF(OR($R24="",LOWER($B24)="catching",LOWER($B24)="catchers"),"",1+SUMPRODUCT(($C$4:$C$44=$C24)*(LOWER($B$4:$B$44)&lt;&gt;"catching")*(LOWER($B$4:$B$44)&lt;&gt;"catchers")*($R$4:$R$44&lt;&gt;"")*(MOD($R$4:$R$44-TIME(12,0,0),1)&lt;MOD($R24-TIME(12,0,0),1))))</f>
        <v/>
      </c>
      <c r="T24" s="6" t="s">
        <v>0</v>
      </c>
      <c r="U24" s="7" cm="1">
        <f t="array" ref="U24">IF(LOWER($B24)&lt;&gt;"walking","",IF($T24="","",IF(UPPER($T24)="DNF",SUMPRODUCT(($C$4:$C$44=$C24)*(LOWER($B$4:$B$44)="walking")*ISNUMBER($T$4:$T$44))+1,1+SUMPRODUCT(($C$4:$C$44=$C24)*(LOWER($B$4:$B$44)="walking")*ISNUMBER($T$4:$T$44)*($T$4:$T$44&lt;$T24)))))</f>
        <v>11</v>
      </c>
      <c r="V24" s="7" t="str" cm="1">
        <f t="array" ref="V24">IF(OR($B24="",$C24=""),"",IF(UPPER($T24)="DNF","DNF",IF(OR(LOWER($B24)="catching",LOWER($B24)="catchers"),1+SUMPRODUCT(((LOWER($B$4:$B$44)="catching")+(LOWER($B$4:$B$44)="catchers")&gt;0)*(UPPER($T$4:$T$44)&lt;&gt;"DNF")*((($Q$4:$Q$44&gt;$Q24)+(($Q$4:$Q$44=$Q24)*IF(ISNUMBER($R24),ISNUMBER($R$4:$R$44)*($R$4:$R$44&lt;$R24),ISNUMBER($R$4:$R$44))))&gt;0)),1+SUMPRODUCT(($C$4:$C$44=$C24)*(LOWER($B$4:$B$44)="walking")*(UPPER($T$4:$T$44)&lt;&gt;"DNF")*((($Q$4:$Q$44&gt;$Q24)+(($Q$4:$Q$44=$Q24)*($N$4:$N$44&lt;$N24))+(($Q$4:$Q$44=$Q24)*($N$4:$N$44=$N24)*($S$4:$S$44&lt;$S24))+(($Q$4:$Q$44=$Q24)*($N$4:$N$44=$N24)*($S$4:$S$44=$S24)*($U$4:$U$44&lt;$U24)))&gt;0)))))</f>
        <v>DNF</v>
      </c>
      <c r="W24" t="s">
        <v>46</v>
      </c>
    </row>
    <row r="25" spans="2:23" ht="17.25" thickTop="1" thickBot="1" x14ac:dyDescent="0.3">
      <c r="B25" t="s">
        <v>21</v>
      </c>
      <c r="C25" t="s">
        <v>42</v>
      </c>
      <c r="D25">
        <v>24</v>
      </c>
      <c r="E25" t="s">
        <v>47</v>
      </c>
      <c r="F25">
        <v>5</v>
      </c>
      <c r="G25">
        <v>0</v>
      </c>
      <c r="I25">
        <v>10</v>
      </c>
      <c r="J25" s="5">
        <f>VLOOKUP(D25,[1]ExtraLives!$D$4:$E$41,2,FALSE)</f>
        <v>7</v>
      </c>
      <c r="K25" s="3">
        <f>_xlfn.IFNA(VLOOKUP(D25,'[1]Extra Lives'!B:D,3,FALSE),"")</f>
        <v>0</v>
      </c>
      <c r="L25" s="5">
        <v>4</v>
      </c>
      <c r="M25" s="3">
        <f>IF(B25="Walking",VLOOKUP(D25,[1]Catches!$Q$4:$T$100,4,FALSE),VLOOKUP(D25,[1]Catches!$B$4:$E$21,4,FALSE))</f>
        <v>4</v>
      </c>
      <c r="N25" s="5">
        <v>0</v>
      </c>
      <c r="O25" s="3">
        <f>_xlfn.IFNA(VLOOKUP(D25,[1]Retirements!B:D,3,FALSE),"")</f>
        <v>0</v>
      </c>
      <c r="P25" s="4">
        <f t="shared" si="0"/>
        <v>0</v>
      </c>
      <c r="Q25" s="4">
        <f t="shared" si="1"/>
        <v>13</v>
      </c>
      <c r="R25" s="6">
        <v>0.78194444444444444</v>
      </c>
      <c r="S25" s="7" cm="1">
        <f t="array" ref="S25">IF(OR($R25="",LOWER($B25)="catching",LOWER($B25)="catchers"),"",1+SUMPRODUCT(($C$4:$C$44=$C25)*(LOWER($B$4:$B$44)&lt;&gt;"catching")*(LOWER($B$4:$B$44)&lt;&gt;"catchers")*($R$4:$R$44&lt;&gt;"")*(MOD($R$4:$R$44-TIME(12,0,0),1)&lt;MOD($R25-TIME(12,0,0),1))))</f>
        <v>5</v>
      </c>
      <c r="T25" s="6">
        <v>0.47916666666666669</v>
      </c>
      <c r="U25" s="7" cm="1">
        <f t="array" ref="U25">IF(LOWER($B25)&lt;&gt;"walking","",IF($T25="","",IF(UPPER($T25)="DNF",SUMPRODUCT(($C$4:$C$44=$C25)*(LOWER($B$4:$B$44)="walking")*ISNUMBER($T$4:$T$44))+1,1+SUMPRODUCT(($C$4:$C$44=$C25)*(LOWER($B$4:$B$44)="walking")*ISNUMBER($T$4:$T$44)*($T$4:$T$44&lt;$T25)))))</f>
        <v>1</v>
      </c>
      <c r="V25" s="7" cm="1">
        <f t="array" ref="V25">IF(OR($B25="",$C25=""),"",IF(UPPER($T25)="DNF","DNF",IF(OR(LOWER($B25)="catching",LOWER($B25)="catchers"),1+SUMPRODUCT(((LOWER($B$4:$B$44)="catching")+(LOWER($B$4:$B$44)="catchers")&gt;0)*(UPPER($T$4:$T$44)&lt;&gt;"DNF")*((($Q$4:$Q$44&gt;$Q25)+(($Q$4:$Q$44=$Q25)*IF(ISNUMBER($R25),ISNUMBER($R$4:$R$44)*($R$4:$R$44&lt;$R25),ISNUMBER($R$4:$R$44))))&gt;0)),1+SUMPRODUCT(($C$4:$C$44=$C25)*(LOWER($B$4:$B$44)="walking")*(UPPER($T$4:$T$44)&lt;&gt;"DNF")*((($Q$4:$Q$44&gt;$Q25)+(($Q$4:$Q$44=$Q25)*($N$4:$N$44&lt;$N25))+(($Q$4:$Q$44=$Q25)*($N$4:$N$44=$N25)*($S$4:$S$44&lt;$S25))+(($Q$4:$Q$44=$Q25)*($N$4:$N$44=$N25)*($S$4:$S$44=$S25)*($U$4:$U$44&lt;$U25)))&gt;0)))))</f>
        <v>10</v>
      </c>
    </row>
    <row r="26" spans="2:23" ht="17.25" thickTop="1" thickBot="1" x14ac:dyDescent="0.3">
      <c r="B26" t="s">
        <v>21</v>
      </c>
      <c r="C26" t="s">
        <v>42</v>
      </c>
      <c r="D26">
        <v>25</v>
      </c>
      <c r="E26" t="s">
        <v>48</v>
      </c>
      <c r="F26">
        <v>5</v>
      </c>
      <c r="G26">
        <v>0</v>
      </c>
      <c r="I26">
        <v>10</v>
      </c>
      <c r="J26" s="5">
        <f>VLOOKUP(D26,[1]ExtraLives!$D$4:$E$41,2,FALSE)</f>
        <v>12</v>
      </c>
      <c r="K26" s="3">
        <f>_xlfn.IFNA(VLOOKUP(D26,'[1]Extra Lives'!B:D,3,FALSE),"")</f>
        <v>3</v>
      </c>
      <c r="L26" s="5">
        <v>3</v>
      </c>
      <c r="M26" s="3">
        <f>IF(B26="Walking",VLOOKUP(D26,[1]Catches!$Q$4:$T$100,4,FALSE),VLOOKUP(D26,[1]Catches!$B$4:$E$21,4,FALSE))</f>
        <v>3</v>
      </c>
      <c r="N26" s="5">
        <v>1</v>
      </c>
      <c r="O26" s="3">
        <f>_xlfn.IFNA(VLOOKUP(D26,[1]Retirements!B:D,3,FALSE),"")</f>
        <v>1</v>
      </c>
      <c r="P26" s="4">
        <f t="shared" si="0"/>
        <v>0</v>
      </c>
      <c r="Q26" s="4">
        <f t="shared" si="1"/>
        <v>19</v>
      </c>
      <c r="R26" s="6">
        <v>0.28055555555555556</v>
      </c>
      <c r="S26" s="7" cm="1">
        <f t="array" ref="S26">IF(OR($R26="",LOWER($B26)="catching",LOWER($B26)="catchers"),"",1+SUMPRODUCT(($C$4:$C$44=$C26)*(LOWER($B$4:$B$44)&lt;&gt;"catching")*(LOWER($B$4:$B$44)&lt;&gt;"catchers")*($R$4:$R$44&lt;&gt;"")*(MOD($R$4:$R$44-TIME(12,0,0),1)&lt;MOD($R26-TIME(12,0,0),1))))</f>
        <v>9</v>
      </c>
      <c r="T26" s="6">
        <v>0.4909722222222222</v>
      </c>
      <c r="U26" s="7" cm="1">
        <f t="array" ref="U26">IF(LOWER($B26)&lt;&gt;"walking","",IF($T26="","",IF(UPPER($T26)="DNF",SUMPRODUCT(($C$4:$C$44=$C26)*(LOWER($B$4:$B$44)="walking")*ISNUMBER($T$4:$T$44))+1,1+SUMPRODUCT(($C$4:$C$44=$C26)*(LOWER($B$4:$B$44)="walking")*ISNUMBER($T$4:$T$44)*($T$4:$T$44&lt;$T26)))))</f>
        <v>9</v>
      </c>
      <c r="V26" s="7" cm="1">
        <f t="array" ref="V26">IF(OR($B26="",$C26=""),"",IF(UPPER($T26)="DNF","DNF",IF(OR(LOWER($B26)="catching",LOWER($B26)="catchers"),1+SUMPRODUCT(((LOWER($B$4:$B$44)="catching")+(LOWER($B$4:$B$44)="catchers")&gt;0)*(UPPER($T$4:$T$44)&lt;&gt;"DNF")*((($Q$4:$Q$44&gt;$Q26)+(($Q$4:$Q$44=$Q26)*IF(ISNUMBER($R26),ISNUMBER($R$4:$R$44)*($R$4:$R$44&lt;$R26),ISNUMBER($R$4:$R$44))))&gt;0)),1+SUMPRODUCT(($C$4:$C$44=$C26)*(LOWER($B$4:$B$44)="walking")*(UPPER($T$4:$T$44)&lt;&gt;"DNF")*((($Q$4:$Q$44&gt;$Q26)+(($Q$4:$Q$44=$Q26)*($N$4:$N$44&lt;$N26))+(($Q$4:$Q$44=$Q26)*($N$4:$N$44=$N26)*($S$4:$S$44&lt;$S26))+(($Q$4:$Q$44=$Q26)*($N$4:$N$44=$N26)*($S$4:$S$44=$S26)*($U$4:$U$44&lt;$U26)))&gt;0)))))</f>
        <v>4</v>
      </c>
    </row>
    <row r="27" spans="2:23" ht="17.25" thickTop="1" thickBot="1" x14ac:dyDescent="0.3">
      <c r="B27" t="s">
        <v>21</v>
      </c>
      <c r="C27" t="s">
        <v>42</v>
      </c>
      <c r="D27">
        <v>26</v>
      </c>
      <c r="E27" t="s">
        <v>49</v>
      </c>
      <c r="F27">
        <v>5</v>
      </c>
      <c r="G27">
        <v>0</v>
      </c>
      <c r="I27">
        <v>10</v>
      </c>
      <c r="J27" s="5">
        <f>VLOOKUP(D27,[1]ExtraLives!$D$4:$E$41,2,FALSE)</f>
        <v>12</v>
      </c>
      <c r="K27" s="3">
        <f>_xlfn.IFNA(VLOOKUP(D27,'[1]Extra Lives'!B:D,3,FALSE),"")</f>
        <v>3</v>
      </c>
      <c r="L27" s="5">
        <v>1</v>
      </c>
      <c r="M27" s="3">
        <f>IF(B27="Walking",VLOOKUP(D27,[1]Catches!$Q$4:$T$100,4,FALSE),VLOOKUP(D27,[1]Catches!$B$4:$E$21,4,FALSE))</f>
        <v>1</v>
      </c>
      <c r="N27" s="5">
        <v>1</v>
      </c>
      <c r="O27" s="3">
        <f>_xlfn.IFNA(VLOOKUP(D27,[1]Retirements!B:D,3,FALSE),"")</f>
        <v>1</v>
      </c>
      <c r="P27" s="4">
        <f t="shared" si="0"/>
        <v>0</v>
      </c>
      <c r="Q27" s="4">
        <f t="shared" si="1"/>
        <v>21</v>
      </c>
      <c r="R27" s="6">
        <v>0.75347222222222221</v>
      </c>
      <c r="S27" s="7" cm="1">
        <f t="array" ref="S27">IF(OR($R27="",LOWER($B27)="catching",LOWER($B27)="catchers"),"",1+SUMPRODUCT(($C$4:$C$44=$C27)*(LOWER($B$4:$B$44)&lt;&gt;"catching")*(LOWER($B$4:$B$44)&lt;&gt;"catchers")*($R$4:$R$44&lt;&gt;"")*(MOD($R$4:$R$44-TIME(12,0,0),1)&lt;MOD($R27-TIME(12,0,0),1))))</f>
        <v>4</v>
      </c>
      <c r="T27" s="6">
        <v>0.49305555555555558</v>
      </c>
      <c r="U27" s="7" cm="1">
        <f t="array" ref="U27">IF(LOWER($B27)&lt;&gt;"walking","",IF($T27="","",IF(UPPER($T27)="DNF",SUMPRODUCT(($C$4:$C$44=$C27)*(LOWER($B$4:$B$44)="walking")*ISNUMBER($T$4:$T$44))+1,1+SUMPRODUCT(($C$4:$C$44=$C27)*(LOWER($B$4:$B$44)="walking")*ISNUMBER($T$4:$T$44)*($T$4:$T$44&lt;$T27)))))</f>
        <v>10</v>
      </c>
      <c r="V27" s="7" cm="1">
        <f t="array" ref="V27">IF(OR($B27="",$C27=""),"",IF(UPPER($T27)="DNF","DNF",IF(OR(LOWER($B27)="catching",LOWER($B27)="catchers"),1+SUMPRODUCT(((LOWER($B$4:$B$44)="catching")+(LOWER($B$4:$B$44)="catchers")&gt;0)*(UPPER($T$4:$T$44)&lt;&gt;"DNF")*((($Q$4:$Q$44&gt;$Q27)+(($Q$4:$Q$44=$Q27)*IF(ISNUMBER($R27),ISNUMBER($R$4:$R$44)*($R$4:$R$44&lt;$R27),ISNUMBER($R$4:$R$44))))&gt;0)),1+SUMPRODUCT(($C$4:$C$44=$C27)*(LOWER($B$4:$B$44)="walking")*(UPPER($T$4:$T$44)&lt;&gt;"DNF")*((($Q$4:$Q$44&gt;$Q27)+(($Q$4:$Q$44=$Q27)*($N$4:$N$44&lt;$N27))+(($Q$4:$Q$44=$Q27)*($N$4:$N$44=$N27)*($S$4:$S$44&lt;$S27))+(($Q$4:$Q$44=$Q27)*($N$4:$N$44=$N27)*($S$4:$S$44=$S27)*($U$4:$U$44&lt;$U27)))&gt;0)))))</f>
        <v>1</v>
      </c>
    </row>
    <row r="28" spans="2:23" ht="17.25" thickTop="1" thickBot="1" x14ac:dyDescent="0.3">
      <c r="B28" t="s">
        <v>21</v>
      </c>
      <c r="C28" t="s">
        <v>42</v>
      </c>
      <c r="D28">
        <v>27</v>
      </c>
      <c r="E28" t="s">
        <v>50</v>
      </c>
      <c r="F28">
        <v>4</v>
      </c>
      <c r="G28">
        <v>0</v>
      </c>
      <c r="I28">
        <v>10</v>
      </c>
      <c r="J28" s="5">
        <f>VLOOKUP(D28,[1]ExtraLives!$D$4:$E$41,2,FALSE)</f>
        <v>12</v>
      </c>
      <c r="K28" s="3">
        <f>_xlfn.IFNA(VLOOKUP(D28,'[1]Extra Lives'!B:D,3,FALSE),"")</f>
        <v>0</v>
      </c>
      <c r="L28" s="5">
        <v>3</v>
      </c>
      <c r="M28" s="3">
        <f>IF(B28="Walking",VLOOKUP(D28,[1]Catches!$Q$4:$T$100,4,FALSE),VLOOKUP(D28,[1]Catches!$B$4:$E$21,4,FALSE))</f>
        <v>3</v>
      </c>
      <c r="N28" s="5">
        <v>1</v>
      </c>
      <c r="O28" s="3">
        <f>_xlfn.IFNA(VLOOKUP(D28,[1]Retirements!B:D,3,FALSE),"")</f>
        <v>1</v>
      </c>
      <c r="P28" s="4">
        <f t="shared" si="0"/>
        <v>0</v>
      </c>
      <c r="Q28" s="4">
        <f t="shared" si="1"/>
        <v>19</v>
      </c>
      <c r="R28" s="6">
        <v>0.70277777777777772</v>
      </c>
      <c r="S28" s="7" cm="1">
        <f t="array" ref="S28">IF(OR($R28="",LOWER($B28)="catching",LOWER($B28)="catchers"),"",1+SUMPRODUCT(($C$4:$C$44=$C28)*(LOWER($B$4:$B$44)&lt;&gt;"catching")*(LOWER($B$4:$B$44)&lt;&gt;"catchers")*($R$4:$R$44&lt;&gt;"")*(MOD($R$4:$R$44-TIME(12,0,0),1)&lt;MOD($R28-TIME(12,0,0),1))))</f>
        <v>2</v>
      </c>
      <c r="T28" s="6">
        <v>0.48055555555555557</v>
      </c>
      <c r="U28" s="7" cm="1">
        <f t="array" ref="U28">IF(LOWER($B28)&lt;&gt;"walking","",IF($T28="","",IF(UPPER($T28)="DNF",SUMPRODUCT(($C$4:$C$44=$C28)*(LOWER($B$4:$B$44)="walking")*ISNUMBER($T$4:$T$44))+1,1+SUMPRODUCT(($C$4:$C$44=$C28)*(LOWER($B$4:$B$44)="walking")*ISNUMBER($T$4:$T$44)*($T$4:$T$44&lt;$T28)))))</f>
        <v>2</v>
      </c>
      <c r="V28" s="7" cm="1">
        <f t="array" ref="V28">IF(OR($B28="",$C28=""),"",IF(UPPER($T28)="DNF","DNF",IF(OR(LOWER($B28)="catching",LOWER($B28)="catchers"),1+SUMPRODUCT(((LOWER($B$4:$B$44)="catching")+(LOWER($B$4:$B$44)="catchers")&gt;0)*(UPPER($T$4:$T$44)&lt;&gt;"DNF")*((($Q$4:$Q$44&gt;$Q28)+(($Q$4:$Q$44=$Q28)*IF(ISNUMBER($R28),ISNUMBER($R$4:$R$44)*($R$4:$R$44&lt;$R28),ISNUMBER($R$4:$R$44))))&gt;0)),1+SUMPRODUCT(($C$4:$C$44=$C28)*(LOWER($B$4:$B$44)="walking")*(UPPER($T$4:$T$44)&lt;&gt;"DNF")*((($Q$4:$Q$44&gt;$Q28)+(($Q$4:$Q$44=$Q28)*($N$4:$N$44&lt;$N28))+(($Q$4:$Q$44=$Q28)*($N$4:$N$44=$N28)*($S$4:$S$44&lt;$S28))+(($Q$4:$Q$44=$Q28)*($N$4:$N$44=$N28)*($S$4:$S$44=$S28)*($U$4:$U$44&lt;$U28)))&gt;0)))))</f>
        <v>3</v>
      </c>
    </row>
    <row r="29" spans="2:23" ht="17.25" thickTop="1" thickBot="1" x14ac:dyDescent="0.3">
      <c r="B29" t="s">
        <v>21</v>
      </c>
      <c r="C29" t="s">
        <v>42</v>
      </c>
      <c r="D29">
        <v>28</v>
      </c>
      <c r="E29" t="s">
        <v>51</v>
      </c>
      <c r="F29">
        <v>6</v>
      </c>
      <c r="G29">
        <v>0</v>
      </c>
      <c r="I29">
        <v>10</v>
      </c>
      <c r="J29" s="5">
        <f>VLOOKUP(D29,[1]ExtraLives!$D$4:$E$41,2,FALSE)</f>
        <v>10</v>
      </c>
      <c r="K29" s="3">
        <f>_xlfn.IFNA(VLOOKUP(D29,'[1]Extra Lives'!B:D,3,FALSE),"")</f>
        <v>4</v>
      </c>
      <c r="L29" s="5">
        <v>2</v>
      </c>
      <c r="M29" s="3">
        <f>IF(B29="Walking",VLOOKUP(D29,[1]Catches!$Q$4:$T$100,4,FALSE),VLOOKUP(D29,[1]Catches!$B$4:$E$21,4,FALSE))</f>
        <v>2</v>
      </c>
      <c r="N29" s="5">
        <v>0</v>
      </c>
      <c r="O29" s="3">
        <f>_xlfn.IFNA(VLOOKUP(D29,[1]Retirements!B:D,3,FALSE),"")</f>
        <v>0</v>
      </c>
      <c r="P29" s="4">
        <f t="shared" si="0"/>
        <v>0</v>
      </c>
      <c r="Q29" s="4">
        <f t="shared" si="1"/>
        <v>18</v>
      </c>
      <c r="R29" s="6">
        <v>0.91527777777777775</v>
      </c>
      <c r="S29" s="7" cm="1">
        <f t="array" ref="S29">IF(OR($R29="",LOWER($B29)="catching",LOWER($B29)="catchers"),"",1+SUMPRODUCT(($C$4:$C$44=$C29)*(LOWER($B$4:$B$44)&lt;&gt;"catching")*(LOWER($B$4:$B$44)&lt;&gt;"catchers")*($R$4:$R$44&lt;&gt;"")*(MOD($R$4:$R$44-TIME(12,0,0),1)&lt;MOD($R29-TIME(12,0,0),1))))</f>
        <v>6</v>
      </c>
      <c r="T29" s="6">
        <v>0.48680555555555555</v>
      </c>
      <c r="U29" s="7" cm="1">
        <f t="array" ref="U29">IF(LOWER($B29)&lt;&gt;"walking","",IF($T29="","",IF(UPPER($T29)="DNF",SUMPRODUCT(($C$4:$C$44=$C29)*(LOWER($B$4:$B$44)="walking")*ISNUMBER($T$4:$T$44))+1,1+SUMPRODUCT(($C$4:$C$44=$C29)*(LOWER($B$4:$B$44)="walking")*ISNUMBER($T$4:$T$44)*($T$4:$T$44&lt;$T29)))))</f>
        <v>7</v>
      </c>
      <c r="V29" s="7" cm="1">
        <f t="array" ref="V29">IF(OR($B29="",$C29=""),"",IF(UPPER($T29)="DNF","DNF",IF(OR(LOWER($B29)="catching",LOWER($B29)="catchers"),1+SUMPRODUCT(((LOWER($B$4:$B$44)="catching")+(LOWER($B$4:$B$44)="catchers")&gt;0)*(UPPER($T$4:$T$44)&lt;&gt;"DNF")*((($Q$4:$Q$44&gt;$Q29)+(($Q$4:$Q$44=$Q29)*IF(ISNUMBER($R29),ISNUMBER($R$4:$R$44)*($R$4:$R$44&lt;$R29),ISNUMBER($R$4:$R$44))))&gt;0)),1+SUMPRODUCT(($C$4:$C$44=$C29)*(LOWER($B$4:$B$44)="walking")*(UPPER($T$4:$T$44)&lt;&gt;"DNF")*((($Q$4:$Q$44&gt;$Q29)+(($Q$4:$Q$44=$Q29)*($N$4:$N$44&lt;$N29))+(($Q$4:$Q$44=$Q29)*($N$4:$N$44=$N29)*($S$4:$S$44&lt;$S29))+(($Q$4:$Q$44=$Q29)*($N$4:$N$44=$N29)*($S$4:$S$44=$S29)*($U$4:$U$44&lt;$U29)))&gt;0)))))</f>
        <v>5</v>
      </c>
    </row>
    <row r="30" spans="2:23" ht="17.25" thickTop="1" thickBot="1" x14ac:dyDescent="0.3">
      <c r="B30" t="s">
        <v>21</v>
      </c>
      <c r="C30" t="s">
        <v>42</v>
      </c>
      <c r="D30">
        <v>29</v>
      </c>
      <c r="E30" t="s">
        <v>52</v>
      </c>
      <c r="F30">
        <v>5</v>
      </c>
      <c r="G30">
        <v>0</v>
      </c>
      <c r="I30">
        <v>10</v>
      </c>
      <c r="J30" s="5">
        <f>VLOOKUP(D30,[1]ExtraLives!$D$4:$E$41,2,FALSE)</f>
        <v>7</v>
      </c>
      <c r="K30" s="3">
        <f>_xlfn.IFNA(VLOOKUP(D30,'[1]Extra Lives'!B:D,3,FALSE),"")</f>
        <v>0</v>
      </c>
      <c r="L30" s="5">
        <v>2</v>
      </c>
      <c r="M30" s="3">
        <f>IF(B30="Walking",VLOOKUP(D30,[1]Catches!$Q$4:$T$100,4,FALSE),VLOOKUP(D30,[1]Catches!$B$4:$E$21,4,FALSE))</f>
        <v>2</v>
      </c>
      <c r="N30" s="5">
        <v>1</v>
      </c>
      <c r="O30" s="3">
        <f>_xlfn.IFNA(VLOOKUP(D30,[1]Retirements!B:D,3,FALSE),"")</f>
        <v>1</v>
      </c>
      <c r="P30" s="4">
        <f t="shared" si="0"/>
        <v>0</v>
      </c>
      <c r="Q30" s="4">
        <f t="shared" si="1"/>
        <v>15</v>
      </c>
      <c r="R30" s="6">
        <v>0.72569444444444442</v>
      </c>
      <c r="S30" s="7" cm="1">
        <f t="array" ref="S30">IF(OR($R30="",LOWER($B30)="catching",LOWER($B30)="catchers"),"",1+SUMPRODUCT(($C$4:$C$44=$C30)*(LOWER($B$4:$B$44)&lt;&gt;"catching")*(LOWER($B$4:$B$44)&lt;&gt;"catchers")*($R$4:$R$44&lt;&gt;"")*(MOD($R$4:$R$44-TIME(12,0,0),1)&lt;MOD($R30-TIME(12,0,0),1))))</f>
        <v>3</v>
      </c>
      <c r="T30" s="6">
        <v>0.48888888888888887</v>
      </c>
      <c r="U30" s="7" cm="1">
        <f t="array" ref="U30">IF(LOWER($B30)&lt;&gt;"walking","",IF($T30="","",IF(UPPER($T30)="DNF",SUMPRODUCT(($C$4:$C$44=$C30)*(LOWER($B$4:$B$44)="walking")*ISNUMBER($T$4:$T$44))+1,1+SUMPRODUCT(($C$4:$C$44=$C30)*(LOWER($B$4:$B$44)="walking")*ISNUMBER($T$4:$T$44)*($T$4:$T$44&lt;$T30)))))</f>
        <v>8</v>
      </c>
      <c r="V30" s="7" cm="1">
        <f t="array" ref="V30">IF(OR($B30="",$C30=""),"",IF(UPPER($T30)="DNF","DNF",IF(OR(LOWER($B30)="catching",LOWER($B30)="catchers"),1+SUMPRODUCT(((LOWER($B$4:$B$44)="catching")+(LOWER($B$4:$B$44)="catchers")&gt;0)*(UPPER($T$4:$T$44)&lt;&gt;"DNF")*((($Q$4:$Q$44&gt;$Q30)+(($Q$4:$Q$44=$Q30)*IF(ISNUMBER($R30),ISNUMBER($R$4:$R$44)*($R$4:$R$44&lt;$R30),ISNUMBER($R$4:$R$44))))&gt;0)),1+SUMPRODUCT(($C$4:$C$44=$C30)*(LOWER($B$4:$B$44)="walking")*(UPPER($T$4:$T$44)&lt;&gt;"DNF")*((($Q$4:$Q$44&gt;$Q30)+(($Q$4:$Q$44=$Q30)*($N$4:$N$44&lt;$N30))+(($Q$4:$Q$44=$Q30)*($N$4:$N$44=$N30)*($S$4:$S$44&lt;$S30))+(($Q$4:$Q$44=$Q30)*($N$4:$N$44=$N30)*($S$4:$S$44=$S30)*($U$4:$U$44&lt;$U30)))&gt;0)))))</f>
        <v>9</v>
      </c>
    </row>
    <row r="31" spans="2:23" ht="17.25" thickTop="1" thickBot="1" x14ac:dyDescent="0.3">
      <c r="B31" t="s">
        <v>21</v>
      </c>
      <c r="C31" t="s">
        <v>42</v>
      </c>
      <c r="D31">
        <v>30</v>
      </c>
      <c r="E31" t="s">
        <v>53</v>
      </c>
      <c r="F31">
        <v>4</v>
      </c>
      <c r="G31">
        <v>0</v>
      </c>
      <c r="I31">
        <v>10</v>
      </c>
      <c r="J31" s="5">
        <f>VLOOKUP(D31,[1]ExtraLives!$D$4:$E$41,2,FALSE)</f>
        <v>10</v>
      </c>
      <c r="K31" s="3">
        <f>_xlfn.IFNA(VLOOKUP(D31,'[1]Extra Lives'!B:D,3,FALSE),"")</f>
        <v>3</v>
      </c>
      <c r="L31" s="5">
        <v>2</v>
      </c>
      <c r="M31" s="3">
        <f>IF(B31="Walking",VLOOKUP(D31,[1]Catches!$Q$4:$T$100,4,FALSE),VLOOKUP(D31,[1]Catches!$B$4:$E$21,4,FALSE))</f>
        <v>2</v>
      </c>
      <c r="N31" s="5">
        <v>0</v>
      </c>
      <c r="O31" s="3">
        <f>_xlfn.IFNA(VLOOKUP(D31,[1]Retirements!B:D,3,FALSE),"")</f>
        <v>0</v>
      </c>
      <c r="P31" s="4">
        <f t="shared" si="0"/>
        <v>0</v>
      </c>
      <c r="Q31" s="4">
        <f t="shared" si="1"/>
        <v>18</v>
      </c>
      <c r="R31" s="6">
        <v>700</v>
      </c>
      <c r="S31" s="7" cm="1">
        <f t="array" ref="S31">IF(OR($R31="",LOWER($B31)="catching",LOWER($B31)="catchers"),"",1+SUMPRODUCT(($C$4:$C$44=$C31)*(LOWER($B$4:$B$44)&lt;&gt;"catching")*(LOWER($B$4:$B$44)&lt;&gt;"catchers")*($R$4:$R$44&lt;&gt;"")*(MOD($R$4:$R$44-TIME(12,0,0),1)&lt;MOD($R31-TIME(12,0,0),1))))</f>
        <v>8</v>
      </c>
      <c r="T31" s="6">
        <v>0.48125000000000001</v>
      </c>
      <c r="U31" s="7" cm="1">
        <f t="array" ref="U31">IF(LOWER($B31)&lt;&gt;"walking","",IF($T31="","",IF(UPPER($T31)="DNF",SUMPRODUCT(($C$4:$C$44=$C31)*(LOWER($B$4:$B$44)="walking")*ISNUMBER($T$4:$T$44))+1,1+SUMPRODUCT(($C$4:$C$44=$C31)*(LOWER($B$4:$B$44)="walking")*ISNUMBER($T$4:$T$44)*($T$4:$T$44&lt;$T31)))))</f>
        <v>3</v>
      </c>
      <c r="V31" s="7" cm="1">
        <f t="array" ref="V31">IF(OR($B31="",$C31=""),"",IF(UPPER($T31)="DNF","DNF",IF(OR(LOWER($B31)="catching",LOWER($B31)="catchers"),1+SUMPRODUCT(((LOWER($B$4:$B$44)="catching")+(LOWER($B$4:$B$44)="catchers")&gt;0)*(UPPER($T$4:$T$44)&lt;&gt;"DNF")*((($Q$4:$Q$44&gt;$Q31)+(($Q$4:$Q$44=$Q31)*IF(ISNUMBER($R31),ISNUMBER($R$4:$R$44)*($R$4:$R$44&lt;$R31),ISNUMBER($R$4:$R$44))))&gt;0)),1+SUMPRODUCT(($C$4:$C$44=$C31)*(LOWER($B$4:$B$44)="walking")*(UPPER($T$4:$T$44)&lt;&gt;"DNF")*((($Q$4:$Q$44&gt;$Q31)+(($Q$4:$Q$44=$Q31)*($N$4:$N$44&lt;$N31))+(($Q$4:$Q$44=$Q31)*($N$4:$N$44=$N31)*($S$4:$S$44&lt;$S31))+(($Q$4:$Q$44=$Q31)*($N$4:$N$44=$N31)*($S$4:$S$44=$S31)*($U$4:$U$44&lt;$U31)))&gt;0)))))</f>
        <v>6</v>
      </c>
    </row>
    <row r="32" spans="2:23" ht="17.25" thickTop="1" thickBot="1" x14ac:dyDescent="0.3">
      <c r="B32" t="s">
        <v>21</v>
      </c>
      <c r="C32" t="s">
        <v>42</v>
      </c>
      <c r="D32">
        <v>31</v>
      </c>
      <c r="E32" t="s">
        <v>54</v>
      </c>
      <c r="F32">
        <v>4</v>
      </c>
      <c r="G32">
        <v>0</v>
      </c>
      <c r="I32">
        <v>10</v>
      </c>
      <c r="J32" s="5">
        <f>VLOOKUP(D32,[1]ExtraLives!$D$4:$E$41,2,FALSE)</f>
        <v>9</v>
      </c>
      <c r="K32" s="3">
        <f>_xlfn.IFNA(VLOOKUP(D32,'[1]Extra Lives'!B:D,3,FALSE),"")</f>
        <v>3</v>
      </c>
      <c r="L32" s="5">
        <v>4</v>
      </c>
      <c r="M32" s="3">
        <f>IF(B32="Walking",VLOOKUP(D32,[1]Catches!$Q$4:$T$100,4,FALSE),VLOOKUP(D32,[1]Catches!$B$4:$E$21,4,FALSE))</f>
        <v>4</v>
      </c>
      <c r="N32" s="5">
        <v>1</v>
      </c>
      <c r="O32" s="3">
        <f>_xlfn.IFNA(VLOOKUP(D32,[1]Retirements!B:D,3,FALSE),"")</f>
        <v>1</v>
      </c>
      <c r="P32" s="4">
        <f t="shared" si="0"/>
        <v>0</v>
      </c>
      <c r="Q32" s="4">
        <f t="shared" si="1"/>
        <v>15</v>
      </c>
      <c r="R32" s="6">
        <v>0.67361111111111116</v>
      </c>
      <c r="S32" s="7" cm="1">
        <f t="array" ref="S32">IF(OR($R32="",LOWER($B32)="catching",LOWER($B32)="catchers"),"",1+SUMPRODUCT(($C$4:$C$44=$C32)*(LOWER($B$4:$B$44)&lt;&gt;"catching")*(LOWER($B$4:$B$44)&lt;&gt;"catchers")*($R$4:$R$44&lt;&gt;"")*(MOD($R$4:$R$44-TIME(12,0,0),1)&lt;MOD($R32-TIME(12,0,0),1))))</f>
        <v>1</v>
      </c>
      <c r="T32" s="6">
        <v>0.48194444444444445</v>
      </c>
      <c r="U32" s="7" cm="1">
        <f t="array" ref="U32">IF(LOWER($B32)&lt;&gt;"walking","",IF($T32="","",IF(UPPER($T32)="DNF",SUMPRODUCT(($C$4:$C$44=$C32)*(LOWER($B$4:$B$44)="walking")*ISNUMBER($T$4:$T$44))+1,1+SUMPRODUCT(($C$4:$C$44=$C32)*(LOWER($B$4:$B$44)="walking")*ISNUMBER($T$4:$T$44)*($T$4:$T$44&lt;$T32)))))</f>
        <v>4</v>
      </c>
      <c r="V32" s="7" cm="1">
        <f t="array" ref="V32">IF(OR($B32="",$C32=""),"",IF(UPPER($T32)="DNF","DNF",IF(OR(LOWER($B32)="catching",LOWER($B32)="catchers"),1+SUMPRODUCT(((LOWER($B$4:$B$44)="catching")+(LOWER($B$4:$B$44)="catchers")&gt;0)*(UPPER($T$4:$T$44)&lt;&gt;"DNF")*((($Q$4:$Q$44&gt;$Q32)+(($Q$4:$Q$44=$Q32)*IF(ISNUMBER($R32),ISNUMBER($R$4:$R$44)*($R$4:$R$44&lt;$R32),ISNUMBER($R$4:$R$44))))&gt;0)),1+SUMPRODUCT(($C$4:$C$44=$C32)*(LOWER($B$4:$B$44)="walking")*(UPPER($T$4:$T$44)&lt;&gt;"DNF")*((($Q$4:$Q$44&gt;$Q32)+(($Q$4:$Q$44=$Q32)*($N$4:$N$44&lt;$N32))+(($Q$4:$Q$44=$Q32)*($N$4:$N$44=$N32)*($S$4:$S$44&lt;$S32))+(($Q$4:$Q$44=$Q32)*($N$4:$N$44=$N32)*($S$4:$S$44=$S32)*($U$4:$U$44&lt;$U32)))&gt;0)))))</f>
        <v>8</v>
      </c>
    </row>
    <row r="33" spans="2:22" ht="17.25" thickTop="1" thickBot="1" x14ac:dyDescent="0.3">
      <c r="B33" t="s">
        <v>21</v>
      </c>
      <c r="C33" t="s">
        <v>55</v>
      </c>
      <c r="D33">
        <v>51</v>
      </c>
      <c r="E33" t="s">
        <v>56</v>
      </c>
      <c r="F33">
        <v>6</v>
      </c>
      <c r="G33">
        <v>0</v>
      </c>
      <c r="I33">
        <v>10</v>
      </c>
      <c r="J33" s="5">
        <f>VLOOKUP(D33,[1]ExtraLives!$D$4:$E$41,2,FALSE)</f>
        <v>3</v>
      </c>
      <c r="K33" s="3">
        <f>_xlfn.IFNA(VLOOKUP(D33,'[1]Extra Lives'!B:D,3,FALSE),"")</f>
        <v>1</v>
      </c>
      <c r="L33" s="5">
        <v>2</v>
      </c>
      <c r="M33" s="3">
        <f>IF(B33="Walking",VLOOKUP(D33,[1]Catches!$Q$4:$T$100,4,FALSE),VLOOKUP(D33,[1]Catches!$B$4:$E$21,4,FALSE))</f>
        <v>2</v>
      </c>
      <c r="N33" s="5"/>
      <c r="O33" s="3">
        <f>_xlfn.IFNA(VLOOKUP(D33,[1]Retirements!B:D,3,FALSE),"")</f>
        <v>1</v>
      </c>
      <c r="P33" s="4">
        <f t="shared" si="0"/>
        <v>0</v>
      </c>
      <c r="Q33" s="4">
        <f t="shared" si="1"/>
        <v>11</v>
      </c>
      <c r="R33" s="6">
        <v>0.67013888888888884</v>
      </c>
      <c r="S33" s="7" cm="1">
        <f t="array" ref="S33">IF(OR($R33="",LOWER($B33)="catching",LOWER($B33)="catchers"),"",1+SUMPRODUCT(($C$4:$C$44=$C33)*(LOWER($B$4:$B$44)&lt;&gt;"catching")*(LOWER($B$4:$B$44)&lt;&gt;"catchers")*($R$4:$R$44&lt;&gt;"")*(MOD($R$4:$R$44-TIME(12,0,0),1)&lt;MOD($R33-TIME(12,0,0),1))))</f>
        <v>1</v>
      </c>
      <c r="T33" s="6">
        <v>0.47986111111111113</v>
      </c>
      <c r="U33" s="7" cm="1">
        <f t="array" ref="U33">IF(LOWER($B33)&lt;&gt;"walking","",IF($T33="","",IF(UPPER($T33)="DNF",SUMPRODUCT(($C$4:$C$44=$C33)*(LOWER($B$4:$B$44)="walking")*ISNUMBER($T$4:$T$44))+1,1+SUMPRODUCT(($C$4:$C$44=$C33)*(LOWER($B$4:$B$44)="walking")*ISNUMBER($T$4:$T$44)*($T$4:$T$44&lt;$T33)))))</f>
        <v>1</v>
      </c>
      <c r="V33" s="7" cm="1">
        <f t="array" ref="V33">IF(OR($B33="",$C33=""),"",IF(UPPER($T33)="DNF","DNF",IF(OR(LOWER($B33)="catching",LOWER($B33)="catchers"),1+SUMPRODUCT(((LOWER($B$4:$B$44)="catching")+(LOWER($B$4:$B$44)="catchers")&gt;0)*(UPPER($T$4:$T$44)&lt;&gt;"DNF")*((($Q$4:$Q$44&gt;$Q33)+(($Q$4:$Q$44=$Q33)*IF(ISNUMBER($R33),ISNUMBER($R$4:$R$44)*($R$4:$R$44&lt;$R33),ISNUMBER($R$4:$R$44))))&gt;0)),1+SUMPRODUCT(($C$4:$C$44=$C33)*(LOWER($B$4:$B$44)="walking")*(UPPER($T$4:$T$44)&lt;&gt;"DNF")*((($Q$4:$Q$44&gt;$Q33)+(($Q$4:$Q$44=$Q33)*($N$4:$N$44&lt;$N33))+(($Q$4:$Q$44=$Q33)*($N$4:$N$44=$N33)*($S$4:$S$44&lt;$S33))+(($Q$4:$Q$44=$Q33)*($N$4:$N$44=$N33)*($S$4:$S$44=$S33)*($U$4:$U$44&lt;$U33)))&gt;0)))))</f>
        <v>2</v>
      </c>
    </row>
    <row r="34" spans="2:22" ht="17.25" thickTop="1" thickBot="1" x14ac:dyDescent="0.3">
      <c r="B34" t="s">
        <v>21</v>
      </c>
      <c r="C34" t="s">
        <v>55</v>
      </c>
      <c r="D34">
        <v>52</v>
      </c>
      <c r="E34" t="s">
        <v>57</v>
      </c>
      <c r="F34">
        <v>7</v>
      </c>
      <c r="G34">
        <v>0</v>
      </c>
      <c r="I34">
        <v>10</v>
      </c>
      <c r="J34" s="5">
        <f>VLOOKUP(D34,[1]ExtraLives!$D$4:$E$41,2,FALSE)</f>
        <v>4</v>
      </c>
      <c r="K34" s="3">
        <f>_xlfn.IFNA(VLOOKUP(D34,'[1]Extra Lives'!B:D,3,FALSE),"")</f>
        <v>2</v>
      </c>
      <c r="L34" s="5">
        <v>2</v>
      </c>
      <c r="M34" s="3">
        <f>IF(B34="Walking",VLOOKUP(D34,[1]Catches!$Q$4:$T$100,4,FALSE),VLOOKUP(D34,[1]Catches!$B$4:$E$21,4,FALSE))</f>
        <v>2</v>
      </c>
      <c r="N34" s="5"/>
      <c r="O34" s="3">
        <f>_xlfn.IFNA(VLOOKUP(D34,[1]Retirements!B:D,3,FALSE),"")</f>
        <v>0</v>
      </c>
      <c r="P34" s="4">
        <f t="shared" si="0"/>
        <v>0</v>
      </c>
      <c r="Q34" s="4">
        <f t="shared" si="1"/>
        <v>12</v>
      </c>
      <c r="R34" s="6">
        <v>0.28749999999999998</v>
      </c>
      <c r="S34" s="7" cm="1">
        <f t="array" ref="S34">IF(OR($R34="",LOWER($B34)="catching",LOWER($B34)="catchers"),"",1+SUMPRODUCT(($C$4:$C$44=$C34)*(LOWER($B$4:$B$44)&lt;&gt;"catching")*(LOWER($B$4:$B$44)&lt;&gt;"catchers")*($R$4:$R$44&lt;&gt;"")*(MOD($R$4:$R$44-TIME(12,0,0),1)&lt;MOD($R34-TIME(12,0,0),1))))</f>
        <v>2</v>
      </c>
      <c r="T34" s="6">
        <v>0.48819444444444443</v>
      </c>
      <c r="U34" s="7" cm="1">
        <f t="array" ref="U34">IF(LOWER($B34)&lt;&gt;"walking","",IF($T34="","",IF(UPPER($T34)="DNF",SUMPRODUCT(($C$4:$C$44=$C34)*(LOWER($B$4:$B$44)="walking")*ISNUMBER($T$4:$T$44))+1,1+SUMPRODUCT(($C$4:$C$44=$C34)*(LOWER($B$4:$B$44)="walking")*ISNUMBER($T$4:$T$44)*($T$4:$T$44&lt;$T34)))))</f>
        <v>2</v>
      </c>
      <c r="V34" s="7" cm="1">
        <f t="array" ref="V34">IF(OR($B34="",$C34=""),"",IF(UPPER($T34)="DNF","DNF",IF(OR(LOWER($B34)="catching",LOWER($B34)="catchers"),1+SUMPRODUCT(((LOWER($B$4:$B$44)="catching")+(LOWER($B$4:$B$44)="catchers")&gt;0)*(UPPER($T$4:$T$44)&lt;&gt;"DNF")*((($Q$4:$Q$44&gt;$Q34)+(($Q$4:$Q$44=$Q34)*IF(ISNUMBER($R34),ISNUMBER($R$4:$R$44)*($R$4:$R$44&lt;$R34),ISNUMBER($R$4:$R$44))))&gt;0)),1+SUMPRODUCT(($C$4:$C$44=$C34)*(LOWER($B$4:$B$44)="walking")*(UPPER($T$4:$T$44)&lt;&gt;"DNF")*((($Q$4:$Q$44&gt;$Q34)+(($Q$4:$Q$44=$Q34)*($N$4:$N$44&lt;$N34))+(($Q$4:$Q$44=$Q34)*($N$4:$N$44=$N34)*($S$4:$S$44&lt;$S34))+(($Q$4:$Q$44=$Q34)*($N$4:$N$44=$N34)*($S$4:$S$44=$S34)*($U$4:$U$44&lt;$U34)))&gt;0)))))</f>
        <v>1</v>
      </c>
    </row>
    <row r="35" spans="2:22" ht="17.25" thickTop="1" thickBot="1" x14ac:dyDescent="0.3">
      <c r="B35" t="s">
        <v>21</v>
      </c>
      <c r="C35" t="s">
        <v>55</v>
      </c>
      <c r="D35">
        <v>53</v>
      </c>
      <c r="E35" t="s">
        <v>58</v>
      </c>
      <c r="F35">
        <v>7</v>
      </c>
      <c r="G35">
        <v>0</v>
      </c>
      <c r="I35">
        <v>10</v>
      </c>
      <c r="J35" s="5">
        <f>VLOOKUP(D35,[1]ExtraLives!$D$4:$E$41,2,FALSE)</f>
        <v>4</v>
      </c>
      <c r="K35" s="3">
        <f>_xlfn.IFNA(VLOOKUP(D35,'[1]Extra Lives'!B:D,3,FALSE),"")</f>
        <v>0</v>
      </c>
      <c r="L35" s="5">
        <v>2</v>
      </c>
      <c r="M35" s="3">
        <f>IF(B35="Walking",VLOOKUP(D35,[1]Catches!$Q$4:$T$100,4,FALSE),VLOOKUP(D35,[1]Catches!$B$4:$E$21,4,FALSE))</f>
        <v>2</v>
      </c>
      <c r="N35" s="5"/>
      <c r="O35" s="3">
        <f>_xlfn.IFNA(VLOOKUP(D35,[1]Retirements!B:D,3,FALSE),"")</f>
        <v>0</v>
      </c>
      <c r="P35" s="4">
        <f t="shared" si="0"/>
        <v>0</v>
      </c>
      <c r="Q35" s="4">
        <f t="shared" si="1"/>
        <v>12</v>
      </c>
      <c r="R35" s="6"/>
      <c r="S35" s="7" t="str" cm="1">
        <f t="array" ref="S35">IF(OR($R35="",LOWER($B35)="catching",LOWER($B35)="catchers"),"",1+SUMPRODUCT(($C$4:$C$44=$C35)*(LOWER($B$4:$B$44)&lt;&gt;"catching")*(LOWER($B$4:$B$44)&lt;&gt;"catchers")*($R$4:$R$44&lt;&gt;"")*(MOD($R$4:$R$44-TIME(12,0,0),1)&lt;MOD($R35-TIME(12,0,0),1))))</f>
        <v/>
      </c>
      <c r="T35" s="6" t="s">
        <v>59</v>
      </c>
      <c r="U35" s="7" cm="1">
        <f t="array" ref="U35">IF(LOWER($B35)&lt;&gt;"walking","",IF($T35="","",IF(UPPER($T35)="DNF",SUMPRODUCT(($C$4:$C$44=$C35)*(LOWER($B$4:$B$44)="walking")*ISNUMBER($T$4:$T$44))+1,1+SUMPRODUCT(($C$4:$C$44=$C35)*(LOWER($B$4:$B$44)="walking")*ISNUMBER($T$4:$T$44)*($T$4:$T$44&lt;$T35)))))</f>
        <v>3</v>
      </c>
      <c r="V35" s="7" t="str" cm="1">
        <f t="array" ref="V35">IF(OR($B35="",$C35=""),"",IF(UPPER($T35)="DNF","DNF",IF(OR(LOWER($B35)="catching",LOWER($B35)="catchers"),1+SUMPRODUCT(((LOWER($B$4:$B$44)="catching")+(LOWER($B$4:$B$44)="catchers")&gt;0)*(UPPER($T$4:$T$44)&lt;&gt;"DNF")*((($Q$4:$Q$44&gt;$Q35)+(($Q$4:$Q$44=$Q35)*IF(ISNUMBER($R35),ISNUMBER($R$4:$R$44)*($R$4:$R$44&lt;$R35),ISNUMBER($R$4:$R$44))))&gt;0)),1+SUMPRODUCT(($C$4:$C$44=$C35)*(LOWER($B$4:$B$44)="walking")*(UPPER($T$4:$T$44)&lt;&gt;"DNF")*((($Q$4:$Q$44&gt;$Q35)+(($Q$4:$Q$44=$Q35)*($N$4:$N$44&lt;$N35))+(($Q$4:$Q$44=$Q35)*($N$4:$N$44=$N35)*($S$4:$S$44&lt;$S35))+(($Q$4:$Q$44=$Q35)*($N$4:$N$44=$N35)*($S$4:$S$44=$S35)*($U$4:$U$44&lt;$U35)))&gt;0)))))</f>
        <v>DNF</v>
      </c>
    </row>
    <row r="36" spans="2:22" ht="17.25" thickTop="1" thickBot="1" x14ac:dyDescent="0.3">
      <c r="B36" t="s">
        <v>21</v>
      </c>
      <c r="C36" t="s">
        <v>55</v>
      </c>
      <c r="D36">
        <v>54</v>
      </c>
      <c r="E36" t="s">
        <v>60</v>
      </c>
      <c r="F36">
        <v>7</v>
      </c>
      <c r="G36">
        <v>0</v>
      </c>
      <c r="I36">
        <v>10</v>
      </c>
      <c r="J36" s="5">
        <f>VLOOKUP(D36,[1]ExtraLives!$D$4:$E$41,2,FALSE)</f>
        <v>3</v>
      </c>
      <c r="K36" s="3">
        <f>_xlfn.IFNA(VLOOKUP(D36,'[1]Extra Lives'!B:D,3,FALSE),"")</f>
        <v>0</v>
      </c>
      <c r="L36" s="5">
        <v>3</v>
      </c>
      <c r="M36" s="3">
        <f>IF(B36="Walking",VLOOKUP(D36,[1]Catches!$Q$4:$T$100,4,FALSE),VLOOKUP(D36,[1]Catches!$B$4:$E$21,4,FALSE))</f>
        <v>3</v>
      </c>
      <c r="N36" s="5"/>
      <c r="O36" s="3">
        <f>_xlfn.IFNA(VLOOKUP(D36,[1]Retirements!B:D,3,FALSE),"")</f>
        <v>3</v>
      </c>
      <c r="P36" s="4">
        <f t="shared" si="0"/>
        <v>0</v>
      </c>
      <c r="Q36" s="4">
        <f t="shared" si="1"/>
        <v>10</v>
      </c>
      <c r="R36" s="6"/>
      <c r="S36" s="7" t="str" cm="1">
        <f t="array" ref="S36">IF(OR($R36="",LOWER($B36)="catching",LOWER($B36)="catchers"),"",1+SUMPRODUCT(($C$4:$C$44=$C36)*(LOWER($B$4:$B$44)&lt;&gt;"catching")*(LOWER($B$4:$B$44)&lt;&gt;"catchers")*($R$4:$R$44&lt;&gt;"")*(MOD($R$4:$R$44-TIME(12,0,0),1)&lt;MOD($R36-TIME(12,0,0),1))))</f>
        <v/>
      </c>
      <c r="T36" s="6" t="s">
        <v>59</v>
      </c>
      <c r="U36" s="7" cm="1">
        <f t="array" ref="U36">IF(LOWER($B36)&lt;&gt;"walking","",IF($T36="","",IF(UPPER($T36)="DNF",SUMPRODUCT(($C$4:$C$44=$C36)*(LOWER($B$4:$B$44)="walking")*ISNUMBER($T$4:$T$44))+1,1+SUMPRODUCT(($C$4:$C$44=$C36)*(LOWER($B$4:$B$44)="walking")*ISNUMBER($T$4:$T$44)*($T$4:$T$44&lt;$T36)))))</f>
        <v>3</v>
      </c>
      <c r="V36" s="7" t="str" cm="1">
        <f t="array" ref="V36">IF(OR($B36="",$C36=""),"",IF(UPPER($T36)="DNF","DNF",IF(OR(LOWER($B36)="catching",LOWER($B36)="catchers"),1+SUMPRODUCT(((LOWER($B$4:$B$44)="catching")+(LOWER($B$4:$B$44)="catchers")&gt;0)*(UPPER($T$4:$T$44)&lt;&gt;"DNF")*((($Q$4:$Q$44&gt;$Q36)+(($Q$4:$Q$44=$Q36)*IF(ISNUMBER($R36),ISNUMBER($R$4:$R$44)*($R$4:$R$44&lt;$R36),ISNUMBER($R$4:$R$44))))&gt;0)),1+SUMPRODUCT(($C$4:$C$44=$C36)*(LOWER($B$4:$B$44)="walking")*(UPPER($T$4:$T$44)&lt;&gt;"DNF")*((($Q$4:$Q$44&gt;$Q36)+(($Q$4:$Q$44=$Q36)*($N$4:$N$44&lt;$N36))+(($Q$4:$Q$44=$Q36)*($N$4:$N$44=$N36)*($S$4:$S$44&lt;$S36))+(($Q$4:$Q$44=$Q36)*($N$4:$N$44=$N36)*($S$4:$S$44=$S36)*($U$4:$U$44&lt;$U36)))&gt;0)))))</f>
        <v>DNF</v>
      </c>
    </row>
    <row r="37" spans="2:22" ht="17.25" thickTop="1" thickBot="1" x14ac:dyDescent="0.3">
      <c r="B37" t="s">
        <v>21</v>
      </c>
      <c r="C37" t="s">
        <v>55</v>
      </c>
      <c r="D37" s="8">
        <v>55</v>
      </c>
      <c r="E37" t="s">
        <v>61</v>
      </c>
      <c r="F37">
        <v>7</v>
      </c>
      <c r="G37">
        <v>0</v>
      </c>
      <c r="I37">
        <v>10</v>
      </c>
      <c r="J37" s="5">
        <f>VLOOKUP(D37,[1]ExtraLives!$D$4:$E$41,2,FALSE)</f>
        <v>3</v>
      </c>
      <c r="K37" s="3">
        <f>_xlfn.IFNA(VLOOKUP(D37,'[1]Extra Lives'!B:D,3,FALSE),"")</f>
        <v>2</v>
      </c>
      <c r="L37" s="5">
        <v>4</v>
      </c>
      <c r="M37" s="3">
        <f>IF(B37="Walking",VLOOKUP(D37,[1]Catches!$Q$4:$T$100,4,FALSE),VLOOKUP(D37,[1]Catches!$B$4:$E$21,4,FALSE))</f>
        <v>4</v>
      </c>
      <c r="N37" s="5"/>
      <c r="O37" s="3">
        <f>_xlfn.IFNA(VLOOKUP(D37,[1]Retirements!B:D,3,FALSE),"")</f>
        <v>2</v>
      </c>
      <c r="P37" s="4">
        <f t="shared" si="0"/>
        <v>0</v>
      </c>
      <c r="Q37" s="4">
        <f t="shared" si="1"/>
        <v>9</v>
      </c>
      <c r="R37" s="6"/>
      <c r="S37" s="7" t="str" cm="1">
        <f t="array" ref="S37">IF(OR($R37="",LOWER($B37)="catching",LOWER($B37)="catchers"),"",1+SUMPRODUCT(($C$4:$C$44=$C37)*(LOWER($B$4:$B$44)&lt;&gt;"catching")*(LOWER($B$4:$B$44)&lt;&gt;"catchers")*($R$4:$R$44&lt;&gt;"")*(MOD($R$4:$R$44-TIME(12,0,0),1)&lt;MOD($R37-TIME(12,0,0),1))))</f>
        <v/>
      </c>
      <c r="T37" s="6" t="s">
        <v>59</v>
      </c>
      <c r="U37" s="7" cm="1">
        <f t="array" ref="U37">IF(LOWER($B37)&lt;&gt;"walking","",IF($T37="","",IF(UPPER($T37)="DNF",SUMPRODUCT(($C$4:$C$44=$C37)*(LOWER($B$4:$B$44)="walking")*ISNUMBER($T$4:$T$44))+1,1+SUMPRODUCT(($C$4:$C$44=$C37)*(LOWER($B$4:$B$44)="walking")*ISNUMBER($T$4:$T$44)*($T$4:$T$44&lt;$T37)))))</f>
        <v>3</v>
      </c>
      <c r="V37" s="7" t="str" cm="1">
        <f t="array" ref="V37">IF(OR($B37="",$C37=""),"",IF(UPPER($T37)="DNF","DNF",IF(OR(LOWER($B37)="catching",LOWER($B37)="catchers"),1+SUMPRODUCT(((LOWER($B$4:$B$44)="catching")+(LOWER($B$4:$B$44)="catchers")&gt;0)*(UPPER($T$4:$T$44)&lt;&gt;"DNF")*((($Q$4:$Q$44&gt;$Q37)+(($Q$4:$Q$44=$Q37)*IF(ISNUMBER($R37),ISNUMBER($R$4:$R$44)*($R$4:$R$44&lt;$R37),ISNUMBER($R$4:$R$44))))&gt;0)),1+SUMPRODUCT(($C$4:$C$44=$C37)*(LOWER($B$4:$B$44)="walking")*(UPPER($T$4:$T$44)&lt;&gt;"DNF")*((($Q$4:$Q$44&gt;$Q37)+(($Q$4:$Q$44=$Q37)*($N$4:$N$44&lt;$N37))+(($Q$4:$Q$44=$Q37)*($N$4:$N$44=$N37)*($S$4:$S$44&lt;$S37))+(($Q$4:$Q$44=$Q37)*($N$4:$N$44=$N37)*($S$4:$S$44=$S37)*($U$4:$U$44&lt;$U37)))&gt;0)))))</f>
        <v>DNF</v>
      </c>
    </row>
    <row r="38" spans="2:22" ht="17.25" thickTop="1" thickBot="1" x14ac:dyDescent="0.3">
      <c r="B38" t="s">
        <v>62</v>
      </c>
      <c r="C38" t="s">
        <v>63</v>
      </c>
      <c r="D38" s="8" t="s">
        <v>64</v>
      </c>
      <c r="E38" t="s">
        <v>65</v>
      </c>
      <c r="F38">
        <v>0</v>
      </c>
      <c r="G38">
        <v>2</v>
      </c>
      <c r="I38">
        <v>0</v>
      </c>
      <c r="J38" s="5">
        <v>0</v>
      </c>
      <c r="K38" s="3" t="str">
        <f>_xlfn.IFNA(VLOOKUP(D38,'[1]Extra Lives'!B:D,3,FALSE),"")</f>
        <v/>
      </c>
      <c r="L38" s="5">
        <v>13</v>
      </c>
      <c r="M38" s="3">
        <f>IF(B38="Walking",VLOOKUP(D38,[1]Catches!$Q$4:$T$100,4,FALSE),VLOOKUP(D38,[1]Catches!$B$4:$E$21,4,FALSE))</f>
        <v>13</v>
      </c>
      <c r="N38" s="5"/>
      <c r="O38" s="3" t="str">
        <f>_xlfn.IFNA(VLOOKUP(D38,[1]Retirements!B:D,3,FALSE),"")</f>
        <v/>
      </c>
      <c r="P38" s="4">
        <f t="shared" si="0"/>
        <v>0</v>
      </c>
      <c r="Q38" s="4">
        <f t="shared" si="1"/>
        <v>13</v>
      </c>
      <c r="R38" s="6"/>
      <c r="S38" s="7" t="str" cm="1">
        <f t="array" ref="S38">IF(OR($R38="",LOWER($B38)="catching",LOWER($B38)="catchers"),"",1+SUMPRODUCT(($C$4:$C$44=$C38)*(LOWER($B$4:$B$44)&lt;&gt;"catching")*(LOWER($B$4:$B$44)&lt;&gt;"catchers")*($R$4:$R$44&lt;&gt;"")*(MOD($R$4:$R$44-TIME(12,0,0),1)&lt;MOD($R38-TIME(12,0,0),1))))</f>
        <v/>
      </c>
      <c r="T38" s="6"/>
      <c r="U38" s="7" t="str" cm="1">
        <f t="array" ref="U38">IF(LOWER($B38)&lt;&gt;"walking","",IF($T38="","",IF(UPPER($T38)="DNF",SUMPRODUCT(($C$4:$C$44=$C38)*(LOWER($B$4:$B$44)="walking")*ISNUMBER($T$4:$T$44))+1,1+SUMPRODUCT(($C$4:$C$44=$C38)*(LOWER($B$4:$B$44)="walking")*ISNUMBER($T$4:$T$44)*($T$4:$T$44&lt;$T38)))))</f>
        <v/>
      </c>
      <c r="V38" s="7" cm="1">
        <f t="array" ref="V38">IF(OR($B38="",$C38=""),"",IF(UPPER($T38)="DNF","DNF",IF(OR(LOWER($B38)="catching",LOWER($B38)="catchers"),1+SUMPRODUCT(((LOWER($B$4:$B$44)="catching")+(LOWER($B$4:$B$44)="catchers")&gt;0)*(UPPER($T$4:$T$44)&lt;&gt;"DNF")*((($Q$4:$Q$44&gt;$Q38)+(($Q$4:$Q$44=$Q38)*IF(ISNUMBER($R38),ISNUMBER($R$4:$R$44)*($R$4:$R$44&lt;$R38),ISNUMBER($R$4:$R$44))))&gt;0)),1+SUMPRODUCT(($C$4:$C$44=$C38)*(LOWER($B$4:$B$44)="walking")*(UPPER($T$4:$T$44)&lt;&gt;"DNF")*((($Q$4:$Q$44&gt;$Q38)+(($Q$4:$Q$44=$Q38)*($N$4:$N$44&lt;$N38))+(($Q$4:$Q$44=$Q38)*($N$4:$N$44=$N38)*($S$4:$S$44&lt;$S38))+(($Q$4:$Q$44=$Q38)*($N$4:$N$44=$N38)*($S$4:$S$44=$S38)*($U$4:$U$44&lt;$U38)))&gt;0)))))</f>
        <v>2</v>
      </c>
    </row>
    <row r="39" spans="2:22" ht="17.25" thickTop="1" thickBot="1" x14ac:dyDescent="0.3">
      <c r="B39" t="s">
        <v>62</v>
      </c>
      <c r="C39" t="s">
        <v>63</v>
      </c>
      <c r="D39" s="8" t="s">
        <v>66</v>
      </c>
      <c r="E39" t="s">
        <v>67</v>
      </c>
      <c r="F39">
        <v>0</v>
      </c>
      <c r="G39">
        <v>2</v>
      </c>
      <c r="I39">
        <v>0</v>
      </c>
      <c r="J39" s="5">
        <v>0</v>
      </c>
      <c r="K39" s="3" t="str">
        <f>_xlfn.IFNA(VLOOKUP(D39,'[1]Extra Lives'!B:D,3,FALSE),"")</f>
        <v/>
      </c>
      <c r="L39" s="5">
        <v>16</v>
      </c>
      <c r="M39" s="3">
        <f>IF(B39="Walking",VLOOKUP(D39,[1]Catches!$Q$4:$T$100,4,FALSE),VLOOKUP(D39,[1]Catches!$B$4:$E$21,4,FALSE))</f>
        <v>16</v>
      </c>
      <c r="N39" s="5"/>
      <c r="O39" s="3" t="str">
        <f>_xlfn.IFNA(VLOOKUP(D39,[1]Retirements!B:D,3,FALSE),"")</f>
        <v/>
      </c>
      <c r="P39" s="4">
        <f t="shared" si="0"/>
        <v>0</v>
      </c>
      <c r="Q39" s="4">
        <f t="shared" si="1"/>
        <v>16</v>
      </c>
      <c r="R39" s="6"/>
      <c r="S39" s="7" t="str" cm="1">
        <f t="array" ref="S39">IF(OR($R39="",LOWER($B39)="catching",LOWER($B39)="catchers"),"",1+SUMPRODUCT(($C$4:$C$44=$C39)*(LOWER($B$4:$B$44)&lt;&gt;"catching")*(LOWER($B$4:$B$44)&lt;&gt;"catchers")*($R$4:$R$44&lt;&gt;"")*(MOD($R$4:$R$44-TIME(12,0,0),1)&lt;MOD($R39-TIME(12,0,0),1))))</f>
        <v/>
      </c>
      <c r="T39" s="6"/>
      <c r="U39" s="7" t="str" cm="1">
        <f t="array" ref="U39">IF(LOWER($B39)&lt;&gt;"walking","",IF($T39="","",IF(UPPER($T39)="DNF",SUMPRODUCT(($C$4:$C$44=$C39)*(LOWER($B$4:$B$44)="walking")*ISNUMBER($T$4:$T$44))+1,1+SUMPRODUCT(($C$4:$C$44=$C39)*(LOWER($B$4:$B$44)="walking")*ISNUMBER($T$4:$T$44)*($T$4:$T$44&lt;$T39)))))</f>
        <v/>
      </c>
      <c r="V39" s="7" cm="1">
        <f t="array" ref="V39">IF(OR($B39="",$C39=""),"",IF(UPPER($T39)="DNF","DNF",IF(OR(LOWER($B39)="catching",LOWER($B39)="catchers"),1+SUMPRODUCT(((LOWER($B$4:$B$44)="catching")+(LOWER($B$4:$B$44)="catchers")&gt;0)*(UPPER($T$4:$T$44)&lt;&gt;"DNF")*((($Q$4:$Q$44&gt;$Q39)+(($Q$4:$Q$44=$Q39)*IF(ISNUMBER($R39),ISNUMBER($R$4:$R$44)*($R$4:$R$44&lt;$R39),ISNUMBER($R$4:$R$44))))&gt;0)),1+SUMPRODUCT(($C$4:$C$44=$C39)*(LOWER($B$4:$B$44)="walking")*(UPPER($T$4:$T$44)&lt;&gt;"DNF")*((($Q$4:$Q$44&gt;$Q39)+(($Q$4:$Q$44=$Q39)*($N$4:$N$44&lt;$N39))+(($Q$4:$Q$44=$Q39)*($N$4:$N$44=$N39)*($S$4:$S$44&lt;$S39))+(($Q$4:$Q$44=$Q39)*($N$4:$N$44=$N39)*($S$4:$S$44=$S39)*($U$4:$U$44&lt;$U39)))&gt;0)))))</f>
        <v>1</v>
      </c>
    </row>
    <row r="40" spans="2:22" ht="17.25" thickTop="1" thickBot="1" x14ac:dyDescent="0.3">
      <c r="B40" t="s">
        <v>62</v>
      </c>
      <c r="C40" t="s">
        <v>63</v>
      </c>
      <c r="D40" s="8" t="s">
        <v>68</v>
      </c>
      <c r="E40" t="s">
        <v>69</v>
      </c>
      <c r="F40">
        <v>0</v>
      </c>
      <c r="G40">
        <v>2</v>
      </c>
      <c r="I40">
        <v>0</v>
      </c>
      <c r="J40" s="5">
        <v>0</v>
      </c>
      <c r="K40" s="3" t="str">
        <f>_xlfn.IFNA(VLOOKUP(D40,'[1]Extra Lives'!B:D,3,FALSE),"")</f>
        <v/>
      </c>
      <c r="L40" s="5">
        <v>11</v>
      </c>
      <c r="M40" s="3">
        <f>IF(B40="Walking",VLOOKUP(D40,[1]Catches!$Q$4:$T$100,4,FALSE),VLOOKUP(D40,[1]Catches!$B$4:$E$21,4,FALSE))</f>
        <v>11</v>
      </c>
      <c r="N40" s="5"/>
      <c r="O40" s="3" t="str">
        <f>_xlfn.IFNA(VLOOKUP(D40,[1]Retirements!B:D,3,FALSE),"")</f>
        <v/>
      </c>
      <c r="P40" s="4">
        <f t="shared" si="0"/>
        <v>0</v>
      </c>
      <c r="Q40" s="4">
        <f t="shared" si="1"/>
        <v>11</v>
      </c>
      <c r="R40" s="6"/>
      <c r="S40" s="7" t="str" cm="1">
        <f t="array" ref="S40">IF(OR($R40="",LOWER($B40)="catching",LOWER($B40)="catchers"),"",1+SUMPRODUCT(($C$4:$C$44=$C40)*(LOWER($B$4:$B$44)&lt;&gt;"catching")*(LOWER($B$4:$B$44)&lt;&gt;"catchers")*($R$4:$R$44&lt;&gt;"")*(MOD($R$4:$R$44-TIME(12,0,0),1)&lt;MOD($R40-TIME(12,0,0),1))))</f>
        <v/>
      </c>
      <c r="T40" s="6"/>
      <c r="U40" s="7" t="str" cm="1">
        <f t="array" ref="U40">IF(LOWER($B40)&lt;&gt;"walking","",IF($T40="","",IF(UPPER($T40)="DNF",SUMPRODUCT(($C$4:$C$44=$C40)*(LOWER($B$4:$B$44)="walking")*ISNUMBER($T$4:$T$44))+1,1+SUMPRODUCT(($C$4:$C$44=$C40)*(LOWER($B$4:$B$44)="walking")*ISNUMBER($T$4:$T$44)*($T$4:$T$44&lt;$T40)))))</f>
        <v/>
      </c>
      <c r="V40" s="7" cm="1">
        <f t="array" ref="V40">IF(OR($B40="",$C40=""),"",IF(UPPER($T40)="DNF","DNF",IF(OR(LOWER($B40)="catching",LOWER($B40)="catchers"),1+SUMPRODUCT(((LOWER($B$4:$B$44)="catching")+(LOWER($B$4:$B$44)="catchers")&gt;0)*(UPPER($T$4:$T$44)&lt;&gt;"DNF")*((($Q$4:$Q$44&gt;$Q40)+(($Q$4:$Q$44=$Q40)*IF(ISNUMBER($R40),ISNUMBER($R$4:$R$44)*($R$4:$R$44&lt;$R40),ISNUMBER($R$4:$R$44))))&gt;0)),1+SUMPRODUCT(($C$4:$C$44=$C40)*(LOWER($B$4:$B$44)="walking")*(UPPER($T$4:$T$44)&lt;&gt;"DNF")*((($Q$4:$Q$44&gt;$Q40)+(($Q$4:$Q$44=$Q40)*($N$4:$N$44&lt;$N40))+(($Q$4:$Q$44=$Q40)*($N$4:$N$44=$N40)*($S$4:$S$44&lt;$S40))+(($Q$4:$Q$44=$Q40)*($N$4:$N$44=$N40)*($S$4:$S$44=$S40)*($U$4:$U$44&lt;$U40)))&gt;0)))))</f>
        <v>4</v>
      </c>
    </row>
    <row r="41" spans="2:22" ht="17.25" thickTop="1" thickBot="1" x14ac:dyDescent="0.3">
      <c r="B41" t="s">
        <v>62</v>
      </c>
      <c r="C41" t="s">
        <v>63</v>
      </c>
      <c r="D41" s="8" t="s">
        <v>70</v>
      </c>
      <c r="E41" t="s">
        <v>71</v>
      </c>
      <c r="F41">
        <v>0</v>
      </c>
      <c r="G41">
        <v>2</v>
      </c>
      <c r="I41">
        <v>0</v>
      </c>
      <c r="J41" s="5">
        <v>0</v>
      </c>
      <c r="K41" s="3" t="str">
        <f>_xlfn.IFNA(VLOOKUP(D41,'[1]Extra Lives'!B:D,3,FALSE),"")</f>
        <v/>
      </c>
      <c r="L41" s="5">
        <v>9</v>
      </c>
      <c r="M41" s="3">
        <f>IF(B41="Walking",VLOOKUP(D41,[1]Catches!$Q$4:$T$100,4,FALSE),VLOOKUP(D41,[1]Catches!$B$4:$E$21,4,FALSE))</f>
        <v>9</v>
      </c>
      <c r="N41" s="5"/>
      <c r="O41" s="3" t="str">
        <f>_xlfn.IFNA(VLOOKUP(D41,[1]Retirements!B:D,3,FALSE),"")</f>
        <v/>
      </c>
      <c r="P41" s="4">
        <f t="shared" si="0"/>
        <v>0</v>
      </c>
      <c r="Q41" s="4">
        <f t="shared" si="1"/>
        <v>9</v>
      </c>
      <c r="R41" s="6"/>
      <c r="S41" s="7" t="str" cm="1">
        <f t="array" ref="S41">IF(OR($R41="",LOWER($B41)="catching",LOWER($B41)="catchers"),"",1+SUMPRODUCT(($C$4:$C$44=$C41)*(LOWER($B$4:$B$44)&lt;&gt;"catching")*(LOWER($B$4:$B$44)&lt;&gt;"catchers")*($R$4:$R$44&lt;&gt;"")*(MOD($R$4:$R$44-TIME(12,0,0),1)&lt;MOD($R41-TIME(12,0,0),1))))</f>
        <v/>
      </c>
      <c r="T41" s="6"/>
      <c r="U41" s="7" t="str" cm="1">
        <f t="array" ref="U41">IF(LOWER($B41)&lt;&gt;"walking","",IF($T41="","",IF(UPPER($T41)="DNF",SUMPRODUCT(($C$4:$C$44=$C41)*(LOWER($B$4:$B$44)="walking")*ISNUMBER($T$4:$T$44))+1,1+SUMPRODUCT(($C$4:$C$44=$C41)*(LOWER($B$4:$B$44)="walking")*ISNUMBER($T$4:$T$44)*($T$4:$T$44&lt;$T41)))))</f>
        <v/>
      </c>
      <c r="V41" s="7" cm="1">
        <f t="array" ref="V41">IF(OR($B41="",$C41=""),"",IF(UPPER($T41)="DNF","DNF",IF(OR(LOWER($B41)="catching",LOWER($B41)="catchers"),1+SUMPRODUCT(((LOWER($B$4:$B$44)="catching")+(LOWER($B$4:$B$44)="catchers")&gt;0)*(UPPER($T$4:$T$44)&lt;&gt;"DNF")*((($Q$4:$Q$44&gt;$Q41)+(($Q$4:$Q$44=$Q41)*IF(ISNUMBER($R41),ISNUMBER($R$4:$R$44)*($R$4:$R$44&lt;$R41),ISNUMBER($R$4:$R$44))))&gt;0)),1+SUMPRODUCT(($C$4:$C$44=$C41)*(LOWER($B$4:$B$44)="walking")*(UPPER($T$4:$T$44)&lt;&gt;"DNF")*((($Q$4:$Q$44&gt;$Q41)+(($Q$4:$Q$44=$Q41)*($N$4:$N$44&lt;$N41))+(($Q$4:$Q$44=$Q41)*($N$4:$N$44=$N41)*($S$4:$S$44&lt;$S41))+(($Q$4:$Q$44=$Q41)*($N$4:$N$44=$N41)*($S$4:$S$44=$S41)*($U$4:$U$44&lt;$U41)))&gt;0)))))</f>
        <v>5</v>
      </c>
    </row>
    <row r="42" spans="2:22" ht="17.25" thickTop="1" thickBot="1" x14ac:dyDescent="0.3">
      <c r="B42" t="s">
        <v>62</v>
      </c>
      <c r="C42" t="s">
        <v>72</v>
      </c>
      <c r="D42" s="8" t="s">
        <v>73</v>
      </c>
      <c r="E42" t="s">
        <v>74</v>
      </c>
      <c r="F42">
        <v>0</v>
      </c>
      <c r="G42">
        <v>2</v>
      </c>
      <c r="I42">
        <v>0</v>
      </c>
      <c r="J42" s="5">
        <v>0</v>
      </c>
      <c r="K42" s="3" t="str">
        <f>_xlfn.IFNA(VLOOKUP(D42,'[1]Extra Lives'!B:D,3,FALSE),"")</f>
        <v/>
      </c>
      <c r="L42" s="5">
        <v>12</v>
      </c>
      <c r="M42" s="3">
        <f>IF(B42="Walking",VLOOKUP(D42,[1]Catches!$Q$4:$T$100,4,FALSE),VLOOKUP(D42,[1]Catches!$B$4:$E$21,4,FALSE))</f>
        <v>12</v>
      </c>
      <c r="N42" s="5"/>
      <c r="O42" s="3" t="str">
        <f>_xlfn.IFNA(VLOOKUP(D42,[1]Retirements!B:D,3,FALSE),"")</f>
        <v/>
      </c>
      <c r="P42" s="4">
        <f t="shared" si="0"/>
        <v>0</v>
      </c>
      <c r="Q42" s="4">
        <f t="shared" si="1"/>
        <v>12</v>
      </c>
      <c r="R42" s="6"/>
      <c r="S42" s="7" t="str" cm="1">
        <f t="array" ref="S42">IF(OR($R42="",LOWER($B42)="catching",LOWER($B42)="catchers"),"",1+SUMPRODUCT(($C$4:$C$44=$C42)*(LOWER($B$4:$B$44)&lt;&gt;"catching")*(LOWER($B$4:$B$44)&lt;&gt;"catchers")*($R$4:$R$44&lt;&gt;"")*(MOD($R$4:$R$44-TIME(12,0,0),1)&lt;MOD($R42-TIME(12,0,0),1))))</f>
        <v/>
      </c>
      <c r="T42" s="6"/>
      <c r="U42" s="7" t="str" cm="1">
        <f t="array" ref="U42">IF(LOWER($B42)&lt;&gt;"walking","",IF($T42="","",IF(UPPER($T42)="DNF",SUMPRODUCT(($C$4:$C$44=$C42)*(LOWER($B$4:$B$44)="walking")*ISNUMBER($T$4:$T$44))+1,1+SUMPRODUCT(($C$4:$C$44=$C42)*(LOWER($B$4:$B$44)="walking")*ISNUMBER($T$4:$T$44)*($T$4:$T$44&lt;$T42)))))</f>
        <v/>
      </c>
      <c r="V42" s="7" cm="1">
        <f t="array" ref="V42">IF(OR($B42="",$C42=""),"",IF(UPPER($T42)="DNF","DNF",IF(OR(LOWER($B42)="catching",LOWER($B42)="catchers"),1+SUMPRODUCT(((LOWER($B$4:$B$44)="catching")+(LOWER($B$4:$B$44)="catchers")&gt;0)*(UPPER($T$4:$T$44)&lt;&gt;"DNF")*((($Q$4:$Q$44&gt;$Q42)+(($Q$4:$Q$44=$Q42)*IF(ISNUMBER($R42),ISNUMBER($R$4:$R$44)*($R$4:$R$44&lt;$R42),ISNUMBER($R$4:$R$44))))&gt;0)),1+SUMPRODUCT(($C$4:$C$44=$C42)*(LOWER($B$4:$B$44)="walking")*(UPPER($T$4:$T$44)&lt;&gt;"DNF")*((($Q$4:$Q$44&gt;$Q42)+(($Q$4:$Q$44=$Q42)*($N$4:$N$44&lt;$N42))+(($Q$4:$Q$44=$Q42)*($N$4:$N$44=$N42)*($S$4:$S$44&lt;$S42))+(($Q$4:$Q$44=$Q42)*($N$4:$N$44=$N42)*($S$4:$S$44=$S42)*($U$4:$U$44&lt;$U42)))&gt;0)))))</f>
        <v>3</v>
      </c>
    </row>
    <row r="43" spans="2:22" ht="17.25" thickTop="1" thickBot="1" x14ac:dyDescent="0.3">
      <c r="B43" t="s">
        <v>62</v>
      </c>
      <c r="C43" t="s">
        <v>72</v>
      </c>
      <c r="D43" s="8" t="s">
        <v>75</v>
      </c>
      <c r="E43" t="s">
        <v>76</v>
      </c>
      <c r="F43">
        <v>0</v>
      </c>
      <c r="G43">
        <v>2</v>
      </c>
      <c r="I43">
        <v>0</v>
      </c>
      <c r="J43" s="5">
        <v>0</v>
      </c>
      <c r="K43" s="3" t="str">
        <f>_xlfn.IFNA(VLOOKUP(D43,'[1]Extra Lives'!B:D,3,FALSE),"")</f>
        <v/>
      </c>
      <c r="L43" s="5">
        <v>8</v>
      </c>
      <c r="M43" s="3">
        <f>IF(B43="Walking",VLOOKUP(D43,[1]Catches!$Q$4:$T$100,4,FALSE),VLOOKUP(D43,[1]Catches!$B$4:$E$21,4,FALSE))</f>
        <v>7</v>
      </c>
      <c r="N43" s="5"/>
      <c r="O43" s="3" t="str">
        <f>_xlfn.IFNA(VLOOKUP(D43,[1]Retirements!B:D,3,FALSE),"")</f>
        <v/>
      </c>
      <c r="P43" s="4">
        <f t="shared" si="0"/>
        <v>0</v>
      </c>
      <c r="Q43" s="4">
        <f t="shared" si="1"/>
        <v>8</v>
      </c>
      <c r="R43" s="6"/>
      <c r="S43" s="7" t="str" cm="1">
        <f t="array" ref="S43">IF(OR($R43="",LOWER($B43)="catching",LOWER($B43)="catchers"),"",1+SUMPRODUCT(($C$4:$C$44=$C43)*(LOWER($B$4:$B$44)&lt;&gt;"catching")*(LOWER($B$4:$B$44)&lt;&gt;"catchers")*($R$4:$R$44&lt;&gt;"")*(MOD($R$4:$R$44-TIME(12,0,0),1)&lt;MOD($R43-TIME(12,0,0),1))))</f>
        <v/>
      </c>
      <c r="T43" s="6"/>
      <c r="U43" s="7" t="str" cm="1">
        <f t="array" ref="U43">IF(LOWER($B43)&lt;&gt;"walking","",IF($T43="","",IF(UPPER($T43)="DNF",SUMPRODUCT(($C$4:$C$44=$C43)*(LOWER($B$4:$B$44)="walking")*ISNUMBER($T$4:$T$44))+1,1+SUMPRODUCT(($C$4:$C$44=$C43)*(LOWER($B$4:$B$44)="walking")*ISNUMBER($T$4:$T$44)*($T$4:$T$44&lt;$T43)))))</f>
        <v/>
      </c>
      <c r="V43" s="7" cm="1">
        <f t="array" ref="V43">IF(OR($B43="",$C43=""),"",IF(UPPER($T43)="DNF","DNF",IF(OR(LOWER($B43)="catching",LOWER($B43)="catchers"),1+SUMPRODUCT(((LOWER($B$4:$B$44)="catching")+(LOWER($B$4:$B$44)="catchers")&gt;0)*(UPPER($T$4:$T$44)&lt;&gt;"DNF")*((($Q$4:$Q$44&gt;$Q43)+(($Q$4:$Q$44=$Q43)*IF(ISNUMBER($R43),ISNUMBER($R$4:$R$44)*($R$4:$R$44&lt;$R43),ISNUMBER($R$4:$R$44))))&gt;0)),1+SUMPRODUCT(($C$4:$C$44=$C43)*(LOWER($B$4:$B$44)="walking")*(UPPER($T$4:$T$44)&lt;&gt;"DNF")*((($Q$4:$Q$44&gt;$Q43)+(($Q$4:$Q$44=$Q43)*($N$4:$N$44&lt;$N43))+(($Q$4:$Q$44=$Q43)*($N$4:$N$44=$N43)*($S$4:$S$44&lt;$S43))+(($Q$4:$Q$44=$Q43)*($N$4:$N$44=$N43)*($S$4:$S$44=$S43)*($U$4:$U$44&lt;$U43)))&gt;0)))))</f>
        <v>6</v>
      </c>
    </row>
    <row r="44" spans="2:22" ht="17.25" thickTop="1" thickBot="1" x14ac:dyDescent="0.3">
      <c r="B44" t="s">
        <v>62</v>
      </c>
      <c r="C44" t="s">
        <v>72</v>
      </c>
      <c r="D44" s="8" t="s">
        <v>77</v>
      </c>
      <c r="E44" t="s">
        <v>78</v>
      </c>
      <c r="F44">
        <v>0</v>
      </c>
      <c r="G44">
        <v>2</v>
      </c>
      <c r="I44">
        <v>0</v>
      </c>
      <c r="J44" s="5">
        <v>0</v>
      </c>
      <c r="K44" s="3" t="str">
        <f>_xlfn.IFNA(VLOOKUP(D44,'[1]Extra Lives'!B:D,3,FALSE),"")</f>
        <v/>
      </c>
      <c r="L44" s="5">
        <v>5</v>
      </c>
      <c r="M44" s="3">
        <f>IF(B44="Walking",VLOOKUP(D44,[1]Catches!$Q$4:$T$100,4,FALSE),VLOOKUP(D44,[1]Catches!$B$4:$E$21,4,FALSE))</f>
        <v>5</v>
      </c>
      <c r="N44" s="5"/>
      <c r="O44" s="3" t="str">
        <f>_xlfn.IFNA(VLOOKUP(D44,[1]Retirements!B:D,3,FALSE),"")</f>
        <v/>
      </c>
      <c r="P44" s="4">
        <f t="shared" si="0"/>
        <v>0</v>
      </c>
      <c r="Q44" s="4">
        <f t="shared" si="1"/>
        <v>5</v>
      </c>
      <c r="R44" s="6"/>
      <c r="S44" s="7" t="str" cm="1">
        <f t="array" ref="S44">IF(OR($R44="",LOWER($B44)="catching",LOWER($B44)="catchers"),"",1+SUMPRODUCT(($C$4:$C$44=$C44)*(LOWER($B$4:$B$44)&lt;&gt;"catching")*(LOWER($B$4:$B$44)&lt;&gt;"catchers")*($R$4:$R$44&lt;&gt;"")*(MOD($R$4:$R$44-TIME(12,0,0),1)&lt;MOD($R44-TIME(12,0,0),1))))</f>
        <v/>
      </c>
      <c r="T44" s="6"/>
      <c r="U44" s="7" t="str" cm="1">
        <f t="array" ref="U44">IF(LOWER($B44)&lt;&gt;"walking","",IF($T44="","",IF(UPPER($T44)="DNF",SUMPRODUCT(($C$4:$C$44=$C44)*(LOWER($B$4:$B$44)="walking")*ISNUMBER($T$4:$T$44))+1,1+SUMPRODUCT(($C$4:$C$44=$C44)*(LOWER($B$4:$B$44)="walking")*ISNUMBER($T$4:$T$44)*($T$4:$T$44&lt;$T44)))))</f>
        <v/>
      </c>
      <c r="V44" s="7" cm="1">
        <f t="array" ref="V44">IF(OR($B44="",$C44=""),"",IF(UPPER($T44)="DNF","DNF",IF(OR(LOWER($B44)="catching",LOWER($B44)="catchers"),1+SUMPRODUCT(((LOWER($B$4:$B$44)="catching")+(LOWER($B$4:$B$44)="catchers")&gt;0)*(UPPER($T$4:$T$44)&lt;&gt;"DNF")*((($Q$4:$Q$44&gt;$Q44)+(($Q$4:$Q$44=$Q44)*IF(ISNUMBER($R44),ISNUMBER($R$4:$R$44)*($R$4:$R$44&lt;$R44),ISNUMBER($R$4:$R$44))))&gt;0)),1+SUMPRODUCT(($C$4:$C$44=$C44)*(LOWER($B$4:$B$44)="walking")*(UPPER($T$4:$T$44)&lt;&gt;"DNF")*((($Q$4:$Q$44&gt;$Q44)+(($Q$4:$Q$44=$Q44)*($N$4:$N$44&lt;$N44))+(($Q$4:$Q$44=$Q44)*($N$4:$N$44=$N44)*($S$4:$S$44&lt;$S44))+(($Q$4:$Q$44=$Q44)*($N$4:$N$44=$N44)*($S$4:$S$44=$S44)*($U$4:$U$44&lt;$U44)))&gt;0)))))</f>
        <v>7</v>
      </c>
    </row>
    <row r="45" spans="2:22" ht="15.75" thickTop="1" x14ac:dyDescent="0.25"/>
  </sheetData>
  <autoFilter ref="B1:W44" xr:uid="{B62B47B0-8188-0041-8E53-AECCF9480DF1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Rule</dc:creator>
  <cp:lastModifiedBy>Kevin Rule</cp:lastModifiedBy>
  <dcterms:created xsi:type="dcterms:W3CDTF">2026-10-01T21:05:35Z</dcterms:created>
  <dcterms:modified xsi:type="dcterms:W3CDTF">2026-10-01T21:06:13Z</dcterms:modified>
</cp:coreProperties>
</file>